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0" windowWidth="9720" windowHeight="6840" firstSheet="2" activeTab="3"/>
  </bookViews>
  <sheets>
    <sheet name="прил 1" sheetId="1" r:id="rId1"/>
    <sheet name="прил 2" sheetId="2" r:id="rId2"/>
    <sheet name="прил 3" sheetId="3" r:id="rId3"/>
    <sheet name="прил 4" sheetId="4" r:id="rId4"/>
    <sheet name="прил 5" sheetId="5" r:id="rId5"/>
    <sheet name="прил 6" sheetId="6" r:id="rId6"/>
    <sheet name="прил7" sheetId="7" r:id="rId7"/>
    <sheet name="прил 8" sheetId="8" r:id="rId8"/>
    <sheet name="прил 9" sheetId="9" r:id="rId9"/>
    <sheet name="прил 10" sheetId="10" r:id="rId10"/>
  </sheets>
  <definedNames>
    <definedName name="_xlnm._FilterDatabase" localSheetId="3" hidden="1">'прил 4'!$A$12:$K$578</definedName>
    <definedName name="_xlnm._FilterDatabase" localSheetId="7" hidden="1">'прил 8'!$A$13:$U$30</definedName>
    <definedName name="_xlnm._FilterDatabase" localSheetId="8" hidden="1">'прил 9'!$A$12:$T$20</definedName>
  </definedNames>
  <calcPr fullCalcOnLoad="1"/>
</workbook>
</file>

<file path=xl/sharedStrings.xml><?xml version="1.0" encoding="utf-8"?>
<sst xmlns="http://schemas.openxmlformats.org/spreadsheetml/2006/main" count="3651" uniqueCount="1026">
  <si>
    <t>план</t>
  </si>
  <si>
    <t>исполнение</t>
  </si>
  <si>
    <t>в процентах</t>
  </si>
  <si>
    <t>ИТОГО</t>
  </si>
  <si>
    <t xml:space="preserve">в процентах </t>
  </si>
  <si>
    <t>от _______________________№____</t>
  </si>
  <si>
    <t>90111107015050000120</t>
  </si>
  <si>
    <t xml:space="preserve">     ПЛАТЕЖИ ПРИ ПОЛЬЗОВАНИИ ПРИРОДНЫМИ РЕСУРСАМИ</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</si>
  <si>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</si>
  <si>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передвижными объектами</t>
  </si>
  <si>
    <t xml:space="preserve">     Плата за выбросы загрязняющих веществ в водные объекты</t>
  </si>
  <si>
    <t xml:space="preserve">     Плата за размещение отходов производства и потребления</t>
  </si>
  <si>
    <t xml:space="preserve">     Плата за иные виды негативного воздействия на окружающую среду</t>
  </si>
  <si>
    <t>00011300000000000000</t>
  </si>
  <si>
    <t xml:space="preserve">     ДОХОДЫ ОТ ОКАЗАНИЯ ПЛАТНЫХ УСЛУГ И КОМПЕНСАЦИИ ЗАТРАТ ГОСУДАРСТВА</t>
  </si>
  <si>
    <t>00011301995050000130</t>
  </si>
  <si>
    <t xml:space="preserve">      Плата за содержание детей в казенных муниципальных дошкольных общеобразовательных учреждениях</t>
  </si>
  <si>
    <t xml:space="preserve">      Плата за питание учащихся в казенных муниципальных общеобразовательных школах  </t>
  </si>
  <si>
    <t xml:space="preserve">      Прочие доходы от оказания платных услуг(работ) получателями средств бюджетов муниципальных районов </t>
  </si>
  <si>
    <t>Прочие доходы от компенсации затрат бюджетов МР (в части возврата дебиторской задолженности прошлых лет)</t>
  </si>
  <si>
    <t xml:space="preserve">    ДОХОДЫ ОТ ПРОДАЖИ МАТЕРИАЛЬНЫХ И НЕМАТЕРИАЛЬНЫХ АКТИВОВ</t>
  </si>
  <si>
    <t>90111406013100000430</t>
  </si>
  <si>
    <t>00011600000000000000</t>
  </si>
  <si>
    <t xml:space="preserve">    ШТРАФЫ, САНКЦИИ,ВОЗМЕЩЕНИЕ УЩЕРБА</t>
  </si>
  <si>
    <t>04511690050050000140</t>
  </si>
  <si>
    <t>90111690050050000140</t>
  </si>
  <si>
    <t xml:space="preserve">    ПРОЧИЕ НЕНАЛОГОВЫЕ ДОХОДЫ</t>
  </si>
  <si>
    <t>90111701050050000180</t>
  </si>
  <si>
    <t xml:space="preserve">    Невыясненные поступления, зачисляемые в бюджеты муниципальных районов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</si>
  <si>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</si>
  <si>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</si>
  <si>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</si>
  <si>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</si>
  <si>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</si>
  <si>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90120201001050000151</t>
  </si>
  <si>
    <t xml:space="preserve">      Дотации бюджетам муниципальных районов на выравнивание бюджетной обеспеченности</t>
  </si>
  <si>
    <t>00020202000000000151</t>
  </si>
  <si>
    <t xml:space="preserve">    СУБСИДИИ БЮДЖЕТАМ СУБЪЕКТОВ РОССИЙСКОЙ ФЕДЕРАЦИИ И МУНИЦИПАЛЬНЫХ ОБРАЗОВАНИЙ (МЕЖБЮДЖЕТНЫЕ СУБСИДИИ)</t>
  </si>
  <si>
    <t>90120202009050000151</t>
  </si>
  <si>
    <t>00020202051050000151</t>
  </si>
  <si>
    <t>00020202085050000151</t>
  </si>
  <si>
    <t>90120202085050000151</t>
  </si>
  <si>
    <t>00020202999050000151</t>
  </si>
  <si>
    <t xml:space="preserve">      Прочие субсидии бюджетам муниципальных районов, в том числе:</t>
  </si>
  <si>
    <t>90620202999050000151</t>
  </si>
  <si>
    <t>90120202999050000151</t>
  </si>
  <si>
    <t xml:space="preserve">     Субсидии на организацию отдыха детей в каникулярное время </t>
  </si>
  <si>
    <t>90820202999050000151</t>
  </si>
  <si>
    <t>00020203000000000151</t>
  </si>
  <si>
    <t xml:space="preserve">     СУБВЕНЦИИ БЮДЖЕТАМ СУБЪЕКТОВ РФ И МУНИЦИПАЛЬНЫХ ОБРАЗОВАНИЙ</t>
  </si>
  <si>
    <t>90120203001050000151</t>
  </si>
  <si>
    <t>90120203015050000151</t>
  </si>
  <si>
    <t>90120203022050000151</t>
  </si>
  <si>
    <t>00020203024050000151</t>
  </si>
  <si>
    <t xml:space="preserve">      Субвенции бюджетам муниципальных районов на выполнение передаваемых полномочий субъектов РФ, в том числе:</t>
  </si>
  <si>
    <t>90120203024050000151</t>
  </si>
  <si>
    <t>00020203999050000151</t>
  </si>
  <si>
    <t xml:space="preserve">      Прочие субвенции бюджетам муниципальных районов, в том числе:</t>
  </si>
  <si>
    <t>90620203999050000151</t>
  </si>
  <si>
    <t>00020204000000000151</t>
  </si>
  <si>
    <t xml:space="preserve">      ИНЫЕ МЕЖБЮДЖЕТНЫЕ ТРАНСФЕРТЫ</t>
  </si>
  <si>
    <t xml:space="preserve">      Межбюджетные трансферты, передаваемые бюджетам муниципальных районов из бюджетов поселений на осцществление части полномочий по решению вопросов местного значения в соответствии с заключенными соглашениями</t>
  </si>
  <si>
    <t>90120204014050000151</t>
  </si>
  <si>
    <t>90620204999050000151</t>
  </si>
  <si>
    <t>90120204999050000151</t>
  </si>
  <si>
    <t>00021900000000000000</t>
  </si>
  <si>
    <t xml:space="preserve">   ВОЗВРАТ ОСТАТКОВ СУБСИДИЙ, СУБВЕНЦИЙ И ИНЫХ МЕЖБЮДЖЕТНЫХ ТРАНСФЕРТОВ, ИМЕЮЩИХ ЦЕЛЕВОЕ НАЗНАЧЕНИЕ, ПРОШЛЫХ ЛЕТ</t>
  </si>
  <si>
    <t>90121905000050000151</t>
  </si>
  <si>
    <t>90621905000050000151</t>
  </si>
  <si>
    <t xml:space="preserve">        Другие вопросы в области социальной политики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</si>
  <si>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</si>
  <si>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(штрафы)</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</si>
  <si>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</si>
  <si>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</si>
  <si>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</si>
  <si>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Приложение № 2</t>
  </si>
  <si>
    <t>от                 №</t>
  </si>
  <si>
    <t>Код классификации доходов бюджета</t>
  </si>
  <si>
    <t>Исполнено в рублях</t>
  </si>
  <si>
    <t>00010000000000000000</t>
  </si>
  <si>
    <t xml:space="preserve">    НАЛОГОВЫЕ И НЕНАЛОГОВЫЕ ДОХОДЫ</t>
  </si>
  <si>
    <t xml:space="preserve">    НАЛОГИ НА ПРИБЫЛЬ, ДОХОДЫ</t>
  </si>
  <si>
    <t>18210102010011000110</t>
  </si>
  <si>
    <t>18210102010012000110</t>
  </si>
  <si>
    <t>18210102010013000110</t>
  </si>
  <si>
    <t>18210102010014000110</t>
  </si>
  <si>
    <t>18210102020011000110</t>
  </si>
  <si>
    <t>18210102020012000110</t>
  </si>
  <si>
    <t>18210102020013000110</t>
  </si>
  <si>
    <t>18210102030011000110</t>
  </si>
  <si>
    <t>18210102030012000110</t>
  </si>
  <si>
    <t>18210102030013000110</t>
  </si>
  <si>
    <t>18210102040011000110</t>
  </si>
  <si>
    <t xml:space="preserve">      НАЛОГИ НА СОВОКУПНЫЙ ДОХОД</t>
  </si>
  <si>
    <t xml:space="preserve">      Единый налог на вмененный доход для отдельных видов деятельности</t>
  </si>
  <si>
    <t>18210502010021000110</t>
  </si>
  <si>
    <t>18210502010022000110</t>
  </si>
  <si>
    <t>18210502010023000110</t>
  </si>
  <si>
    <t>18210502020021000110</t>
  </si>
  <si>
    <t>18210502020022000110</t>
  </si>
  <si>
    <t>18210502020023000110</t>
  </si>
  <si>
    <t xml:space="preserve">      Единый сельскохозяйственный налог</t>
  </si>
  <si>
    <t>18210503010011000110</t>
  </si>
  <si>
    <t>18210503010012000110</t>
  </si>
  <si>
    <t>18210503010013000110</t>
  </si>
  <si>
    <t>18210503020011000110</t>
  </si>
  <si>
    <t>18210503020012000110</t>
  </si>
  <si>
    <t>18210503020013000110</t>
  </si>
  <si>
    <t>00010800000000000000</t>
  </si>
  <si>
    <t xml:space="preserve">     ГОСУДАРСТВЕННАЯ ПОШЛИНА</t>
  </si>
  <si>
    <t>18210803010011000110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</si>
  <si>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</si>
  <si>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18210907050051000110</t>
  </si>
  <si>
    <t xml:space="preserve">    ЗАДОЛЖЕННОСТЬ ПО ОТМЕННЫМ НАЛОГАМ,СБОРАМ И ИНЫМ ОБЯЗАТЕЛЬНЫМ ПЛАТЕЖАМ</t>
  </si>
  <si>
    <t xml:space="preserve">      ДОХОДЫ ОТ ИСПОЛЬЗОВАНИЯ ИМУЩЕСТВА, НАХОДЯЩЕГОСЯ В ГОСУДАРСТВЕННОЙ И МУНИЦИПАЛЬНОЙ СОБСТВЕННОСТИ</t>
  </si>
  <si>
    <t>90111105013100000120</t>
  </si>
  <si>
    <t xml:space="preserve">        Другие вопросы в области культуры, кинематографии</t>
  </si>
  <si>
    <t xml:space="preserve">        Физическая культура</t>
  </si>
  <si>
    <t>912</t>
  </si>
  <si>
    <t>913</t>
  </si>
  <si>
    <t xml:space="preserve">        Обеспечение деятельности финансовых, налоговых и таможенных органов и органов финансового (финансово-бюджетного) надзора</t>
  </si>
  <si>
    <t>Приложение №1</t>
  </si>
  <si>
    <t>к Решению думы</t>
  </si>
  <si>
    <t>муниципального образования</t>
  </si>
  <si>
    <t>от                №</t>
  </si>
  <si>
    <t>Единица измерения:  руб.</t>
  </si>
  <si>
    <t xml:space="preserve">№ </t>
  </si>
  <si>
    <t>Исполнено в  рублях</t>
  </si>
  <si>
    <t>Исполнено в процентах</t>
  </si>
  <si>
    <t>Департамент по охране, контролю и регулированию использования животного мира Свердловской области</t>
  </si>
  <si>
    <t xml:space="preserve">    Прочие поступления от денежных взысканий (штрафов) и иных сумм в возмещение ущерба, зачисляемые в бюджеты муниципальных районов</t>
  </si>
  <si>
    <t>Федеральная служба по надзору в сфере природопользования</t>
  </si>
  <si>
    <t xml:space="preserve">      Плата за негативное воздействие на окружающую среду</t>
  </si>
  <si>
    <t>Управление Федеральной налоговой службы по Свердловской области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</si>
  <si>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(налог)</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</si>
  <si>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</si>
  <si>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(штрафы)</t>
  </si>
  <si>
    <t xml:space="preserve">      Единый налог на вмененный доход для отдельных видов деятельности (налог)</t>
  </si>
  <si>
    <t xml:space="preserve">      Единый налог на вмененный доход для отдельных видов деятельности (пени)</t>
  </si>
  <si>
    <t xml:space="preserve">      Единый налог на вмененный доход для отдельных видов деятельности (штрафы)</t>
  </si>
  <si>
    <t xml:space="preserve">      Единый налог на вмененный доход для отдельных видов деятельности (за налоговые периоды, истекшие до 1 января 2011 года) (налог)</t>
  </si>
  <si>
    <t xml:space="preserve">      Единый налог на вмененный доход для отдельных видов деятельности (за налоговые периоды, истекшие до 1 января 2011 года) (пени)</t>
  </si>
  <si>
    <t xml:space="preserve">      Единый налог на вмененный доход для отдельных видов деятельности (за налоговые периоды, истекшие до 1 января 2011 года) (штрафы)</t>
  </si>
  <si>
    <t xml:space="preserve">      Единый сельскохозяйственный налог (налог)</t>
  </si>
  <si>
    <t xml:space="preserve">      Единый сельскохозяйственный налог (пени)</t>
  </si>
  <si>
    <t xml:space="preserve">      Единый сельскохозяйственный налог (штрафы)</t>
  </si>
  <si>
    <t xml:space="preserve">      Единый сельскохозяйственный налог (за налоговые периоды, истекшие до 1 января 2011 года) (налог)</t>
  </si>
  <si>
    <t xml:space="preserve">      Единый сельскохозяйственный налог (за налоговые периоды, истекшие до 1 января 2011 года) (пени)</t>
  </si>
  <si>
    <t xml:space="preserve">      Единый сельскохозяйственный налог (за налоговые периоды, истекшие до 1 января 2011 года) (штрафы)</t>
  </si>
  <si>
    <t>0,00</t>
  </si>
  <si>
    <t xml:space="preserve">    Прочие местные налоги и сборы, мобилизируемые на территориях муниципальных районов</t>
  </si>
  <si>
    <t>0102</t>
  </si>
  <si>
    <t>0103</t>
  </si>
  <si>
    <t>0104</t>
  </si>
  <si>
    <t>0300</t>
  </si>
  <si>
    <t>0309</t>
  </si>
  <si>
    <t>0400</t>
  </si>
  <si>
    <t>0405</t>
  </si>
  <si>
    <t>0412</t>
  </si>
  <si>
    <t>0500</t>
  </si>
  <si>
    <t>0502</t>
  </si>
  <si>
    <t>0700</t>
  </si>
  <si>
    <t>0707</t>
  </si>
  <si>
    <t>0800</t>
  </si>
  <si>
    <t>0801</t>
  </si>
  <si>
    <t>1100</t>
  </si>
  <si>
    <t>Код раздела, подраз-дела</t>
  </si>
  <si>
    <t>Код вида расхо-дов</t>
  </si>
  <si>
    <t>Исполненено</t>
  </si>
  <si>
    <t>3</t>
  </si>
  <si>
    <t>от______________ № _____</t>
  </si>
  <si>
    <t>0100</t>
  </si>
  <si>
    <t>0408</t>
  </si>
  <si>
    <t xml:space="preserve">Увеличение прочих остатков средств бюджета </t>
  </si>
  <si>
    <t>Уменьшение остатков средств бюджета</t>
  </si>
  <si>
    <t>000 01 05 00 00 00 0000 500</t>
  </si>
  <si>
    <t>000 01 05 02 00 00 0000 500</t>
  </si>
  <si>
    <t>000 01 05 02 01 00 0000 510</t>
  </si>
  <si>
    <t>Увеличение остатков средств бюджета</t>
  </si>
  <si>
    <t>000 01 05 00 00 00 0000 600</t>
  </si>
  <si>
    <t>000 01 05 02 00 00 0000 600</t>
  </si>
  <si>
    <t>000 01 05 02 01 00 0000 610</t>
  </si>
  <si>
    <t>Уменьшение прочих остатков средств бюджета</t>
  </si>
  <si>
    <t>Уменьшение прочих остатков денежных средств бюджета</t>
  </si>
  <si>
    <t>000 01 06 05 00 00 0000 600</t>
  </si>
  <si>
    <t>Возврат бюджетных кредитов, предоставленных юридическим лицам в валюте Российской Федерации</t>
  </si>
  <si>
    <t>000 01 06 05 01 00 0000 640</t>
  </si>
  <si>
    <t>000 01 06 04 00 00 0000 800</t>
  </si>
  <si>
    <t>Наименование кода классификации источников финансирования дефицита бюджета</t>
  </si>
  <si>
    <t>Код классификации источников финансирования дефицита бюджета</t>
  </si>
  <si>
    <t>Итого источники внутреннего финансирования дефицита местного бюджета</t>
  </si>
  <si>
    <t xml:space="preserve">Получение бюджетных кредитов от других  бюджетов бюджетной системы Российской Федерации в  валюте Российской Федерации
</t>
  </si>
  <si>
    <t>000 01 03 00 00 00 0000 700</t>
  </si>
  <si>
    <t xml:space="preserve">Погашение  бюджетных  кредитов,  полученных   от других  бюджетов  бюджетной  системы  Российской Федерации в валюте Российской Федерации
</t>
  </si>
  <si>
    <t>000 01 03 00 00 00 0000 800</t>
  </si>
  <si>
    <t>Наименование главного администратора источников финансирования дефицита местного бюджета или кода классификации источников финансирования дефицитов бюджетов</t>
  </si>
  <si>
    <t>Исполнение гарантий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</si>
  <si>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Источники финансирования дефицита местного бюджета</t>
  </si>
  <si>
    <t>Администрация муниципального образования</t>
  </si>
  <si>
    <t>к Решению Думы</t>
  </si>
  <si>
    <t>в рублях</t>
  </si>
  <si>
    <t>Приложение № 3</t>
  </si>
  <si>
    <t>Наименование ведомства, раздела, подраздела, целевой статьи и вида расходов</t>
  </si>
  <si>
    <t>Наименование раздела, подраздела, целевой статьи и вида расходов</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</si>
  <si>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</si>
  <si>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</si>
  <si>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</si>
  <si>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Другие общегосударственные вопросы</t>
  </si>
  <si>
    <t>0113</t>
  </si>
  <si>
    <t>0000</t>
  </si>
  <si>
    <t>0000000</t>
  </si>
  <si>
    <t>000</t>
  </si>
  <si>
    <t xml:space="preserve">      КУЛЬТУРА, КИНЕМАТОГРАФИЯ</t>
  </si>
  <si>
    <t xml:space="preserve">      ФИЗИЧЕСКАЯ КУЛЬТУРА И СПОРТ</t>
  </si>
  <si>
    <t>0409</t>
  </si>
  <si>
    <t>1102</t>
  </si>
  <si>
    <t xml:space="preserve">        Дорожное хозяйство, дорожные фонды</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</si>
  <si>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</si>
  <si>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</si>
  <si>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</si>
  <si>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</si>
  <si>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</si>
  <si>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Управление образования администрации муниципального образования Камышловский муниципальный район</t>
  </si>
  <si>
    <t xml:space="preserve">      Прочие доходы от оказания платных услуг (работ) получателями средств бюджетов муниципальных районов  </t>
  </si>
  <si>
    <t xml:space="preserve">      Прочие доходы от компенсации затрат бюджетов МР (в части возврата дебиторской задолженности прошлых лет)</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</si>
  <si>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</si>
  <si>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</si>
  <si>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 xml:space="preserve">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</si>
  <si>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</si>
  <si>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Отдел культуры, молодежной политики и спорта Администрации муниципального образования Камышловский муниципальный район</t>
  </si>
  <si>
    <t>ИТОГО ДОХОДОВ</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</si>
  <si>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Федерации(налог)</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</si>
  <si>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</si>
  <si>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Федерации(штрафы)</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</si>
  <si>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Федерации(прочие)</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</si>
  <si>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Федерации(налог)</t>
  </si>
  <si>
    <t>1400</t>
  </si>
  <si>
    <t>1401</t>
  </si>
  <si>
    <t>1403</t>
  </si>
  <si>
    <t>0200000</t>
  </si>
  <si>
    <t>901</t>
  </si>
  <si>
    <t>0700000</t>
  </si>
  <si>
    <t xml:space="preserve">        Другие вопросы в области национальной безопасности и правоохранительной деятельности</t>
  </si>
  <si>
    <t>Приложение № 9</t>
  </si>
  <si>
    <t>Приложение № 8</t>
  </si>
  <si>
    <t>от ______________№_____</t>
  </si>
  <si>
    <t>Номер сторо-ки</t>
  </si>
  <si>
    <t>Наименование показателя</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</si>
  <si>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</si>
  <si>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</si>
  <si>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</si>
  <si>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</si>
  <si>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</si>
  <si>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Осуществление государственного полномочия по расчету и предоставлению дотаций бюджетам поселений за счет средств областного бюджета</t>
  </si>
  <si>
    <t>Получение кредитов от других бюджетов бюджетной системы Российской Федерации бюджетом муниципального района в валюте Российской Федерации</t>
  </si>
  <si>
    <t>000 01 03 00 00 05 0000 710</t>
  </si>
  <si>
    <t xml:space="preserve">Погашение  бюджетом муниципального района бюджетных  кредитов,  полученных   от других  бюджетов  бюджетной  системы  Российской Федерации в валюте Российской Федерации
</t>
  </si>
  <si>
    <t>000 01 03 00 00 05 0000 810</t>
  </si>
  <si>
    <t>Увеличение прочих остатков денежных средств бюджета муниципального района</t>
  </si>
  <si>
    <t>000 01 05 02 01 05 0000 510</t>
  </si>
  <si>
    <t>Уменьшение прочих остатков денежных средств бюджета муниципального района</t>
  </si>
  <si>
    <t>000 01 05 02 01 05 0000 610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</si>
  <si>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</si>
  <si>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бюджетных кредитов, предоставленных юридическим лицам из бюджета муниципального района  в валюте Российской Федерации</t>
  </si>
  <si>
    <t>000 01 06 05 01 05 0000 640</t>
  </si>
  <si>
    <t>901 00 00 00 00 00 0000 000</t>
  </si>
  <si>
    <t>901 01 03 00 00 05 0000 710</t>
  </si>
  <si>
    <t>901 01 03 00 00 05 0000 810</t>
  </si>
  <si>
    <t xml:space="preserve">Увеличение прочих остатков денежных средств бюджета муниципального района </t>
  </si>
  <si>
    <t>901 01 05 02 01 05 0000 510</t>
  </si>
  <si>
    <t>901 01 05 02 01 05 0000 610</t>
  </si>
  <si>
    <t xml:space="preserve">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</si>
  <si>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901 01 06 05 01 05 0000 640</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</si>
  <si>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</si>
  <si>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</si>
  <si>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000 01 03 00 00 00 0000 000</t>
  </si>
  <si>
    <t>Бюджетные кредиты от других бюджетов бюджетной системы Российской Федерации</t>
  </si>
  <si>
    <t xml:space="preserve">Увеличение прочих остатков денежных средств бюджета </t>
  </si>
  <si>
    <t xml:space="preserve">      НАЦИОНАЛЬНАЯ ЭКОНОМИКА</t>
  </si>
  <si>
    <t xml:space="preserve">        Сельское хозяйство и рыболовство</t>
  </si>
  <si>
    <t xml:space="preserve">        Транспорт</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</si>
  <si>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</si>
  <si>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</si>
  <si>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</si>
  <si>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</si>
  <si>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Молодежная политика и оздоровление детей</t>
  </si>
  <si>
    <t>Изменение остатков средств на счетах по учету средств бюджета</t>
  </si>
  <si>
    <t>000 01 05 00 00 00 0000 000</t>
  </si>
  <si>
    <t>Иные источники внутреннего финансирования дефицитов бюджетов</t>
  </si>
  <si>
    <t>000 01 06 00 00 00 0000 000</t>
  </si>
  <si>
    <t>Исполнение государственных и муниципальных гарантий в валюте Российской Федерации</t>
  </si>
  <si>
    <t>000 01 06 04 00 00 0000 000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</si>
  <si>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</si>
  <si>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</si>
  <si>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</si>
  <si>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 xml:space="preserve">        Культура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</si>
  <si>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</si>
  <si>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Приложение № 4</t>
  </si>
  <si>
    <t>Код главного распорядителя</t>
  </si>
  <si>
    <t>0920000</t>
  </si>
  <si>
    <t>Код целевой статьи</t>
  </si>
  <si>
    <t xml:space="preserve">муниципального образования </t>
  </si>
  <si>
    <t>Номер строки</t>
  </si>
  <si>
    <t>Наименование главного администратора доходов местного бюджета, наименование кода классификации доходов бюджета</t>
  </si>
  <si>
    <t>04811201000010000120</t>
  </si>
  <si>
    <t>90611301995050000130</t>
  </si>
  <si>
    <t>90611302995050000130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</si>
  <si>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</si>
  <si>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</si>
  <si>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</si>
  <si>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</si>
  <si>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</si>
  <si>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906</t>
  </si>
  <si>
    <t xml:space="preserve">        Дошкольное образование</t>
  </si>
  <si>
    <t xml:space="preserve">        Общее образование</t>
  </si>
  <si>
    <t xml:space="preserve">        Другие вопросы в области образования</t>
  </si>
  <si>
    <t>908</t>
  </si>
  <si>
    <t xml:space="preserve">        Массовый спорт</t>
  </si>
  <si>
    <t>Камышловский муниципальный район</t>
  </si>
  <si>
    <t>0106</t>
  </si>
  <si>
    <t>0314</t>
  </si>
  <si>
    <t>0406</t>
  </si>
  <si>
    <t>0505</t>
  </si>
  <si>
    <t>0701</t>
  </si>
  <si>
    <t>0702</t>
  </si>
  <si>
    <t>0709</t>
  </si>
  <si>
    <t>0804</t>
  </si>
  <si>
    <t>1000</t>
  </si>
  <si>
    <t>1001</t>
  </si>
  <si>
    <t>1003</t>
  </si>
  <si>
    <t>1006</t>
  </si>
  <si>
    <t>1101</t>
  </si>
  <si>
    <t>Администрация муниципального образования Камышловский муниципальный район</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</si>
  <si>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</si>
  <si>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</si>
  <si>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      Невыясненные поступления, зачисляемые в бюджеты муниципальных районов</t>
  </si>
  <si>
    <t xml:space="preserve">      Дотация бюджетам муниципальных районов на выравнивание бюджетной обеспеченности</t>
  </si>
  <si>
    <t xml:space="preserve">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t>
  </si>
  <si>
    <t xml:space="preserve">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t>
  </si>
  <si>
    <t xml:space="preserve">      Субвенции  для финансирования расходов на осуществление государственных полномочий по первичному воинскому учету на территориях, где отсутствуют военные комиссариаты</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</si>
  <si>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</si>
  <si>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</si>
  <si>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Водные ресурсы</t>
  </si>
  <si>
    <t>1000000</t>
  </si>
  <si>
    <t xml:space="preserve">        Другие вопросы в области жилищно-коммунального хозяйства</t>
  </si>
  <si>
    <t xml:space="preserve">      СОЦИАЛЬНАЯ ПОЛИТИКА</t>
  </si>
  <si>
    <t xml:space="preserve">        Пенсионное обеспечение</t>
  </si>
  <si>
    <t xml:space="preserve">        Социальное обеспечение населения</t>
  </si>
  <si>
    <t>ВСЕГО РАСХОДОВ:</t>
  </si>
  <si>
    <t xml:space="preserve">              Глава муниципального образования</t>
  </si>
  <si>
    <t xml:space="preserve">              Резервные фонды местных администраций</t>
  </si>
  <si>
    <t xml:space="preserve">                Бюджетные инвестиции</t>
  </si>
  <si>
    <t xml:space="preserve">              Депутаты представительного органа муниципального образования</t>
  </si>
  <si>
    <t>0900000</t>
  </si>
  <si>
    <t>18210504020021000110</t>
  </si>
  <si>
    <t xml:space="preserve">      Налог, взимаемый в связи с применением патентной системы налогообложения (налог)</t>
  </si>
  <si>
    <t>18210504020022000110</t>
  </si>
  <si>
    <t xml:space="preserve">      Налог, взимаемый в связи с применением патентной системы налогообложения (пени)</t>
  </si>
  <si>
    <t>90111401050050000410</t>
  </si>
  <si>
    <t xml:space="preserve">      Доходы бюджетов муниципальных районов от продажи квартир</t>
  </si>
  <si>
    <t>90111705050050000180</t>
  </si>
  <si>
    <t xml:space="preserve">      Прочие неналоговые доходы бюджетов муниципальных районов</t>
  </si>
  <si>
    <t xml:space="preserve">     Субсидии бюджетам муниципальных районов на государственную поддержку малого и среднего предпринимательства</t>
  </si>
  <si>
    <t>90120202077050000151</t>
  </si>
  <si>
    <t>90121805010050000151</t>
  </si>
  <si>
    <t xml:space="preserve">    Доходы бюджетов муниципальных районов от возрата остатков субсидий, субвенций и иных межбюджетных трансфертов, имеющих целевое назначение, прошлых лет из бюджетов поселений</t>
  </si>
  <si>
    <t>90620202051050000151</t>
  </si>
  <si>
    <t>90820204052050000151</t>
  </si>
  <si>
    <t>90820204053050000151</t>
  </si>
  <si>
    <t xml:space="preserve">    Прочие неналоговые доходы бюджетов муниципальных районов</t>
  </si>
  <si>
    <t>18210100000000000000</t>
  </si>
  <si>
    <t>18210500000000000000</t>
  </si>
  <si>
    <t>18210502000020000110</t>
  </si>
  <si>
    <t>18210503000010000110</t>
  </si>
  <si>
    <t>18210504000020000110</t>
  </si>
  <si>
    <t xml:space="preserve">      Налог, взимаемый в связи с применением патентной системы налогообложения</t>
  </si>
  <si>
    <t>18210504020023000110</t>
  </si>
  <si>
    <t xml:space="preserve">      Налог, взимаемый в связи с применением патентной системы налогообложения (штрафы)</t>
  </si>
  <si>
    <t>90111100000000000000</t>
  </si>
  <si>
    <t>90111105010100000120</t>
  </si>
  <si>
    <t>04811200000000000000</t>
  </si>
  <si>
    <t>04811201010016000120</t>
  </si>
  <si>
    <t>04811201020016000120</t>
  </si>
  <si>
    <t>04811201030016000120</t>
  </si>
  <si>
    <t>04811201040016000120</t>
  </si>
  <si>
    <t>04811201050016000120</t>
  </si>
  <si>
    <t>90611301995050001130</t>
  </si>
  <si>
    <t>90611301995050003130</t>
  </si>
  <si>
    <t>90611301995050004130</t>
  </si>
  <si>
    <t>90611302995050001130</t>
  </si>
  <si>
    <t>90111400000000000000</t>
  </si>
  <si>
    <t>90111700000000000000</t>
  </si>
  <si>
    <t>90120201000000000151</t>
  </si>
  <si>
    <t xml:space="preserve">     Субсидии на софинансирование долгосрочных  муниципальных целевых программ, направленных на  поддержку малого и среднего предпринимательства</t>
  </si>
  <si>
    <t>00020202077050000151</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</si>
  <si>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 в том числе:</t>
  </si>
  <si>
    <t>00021800000000000000</t>
  </si>
  <si>
    <t xml:space="preserve">   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</si>
  <si>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Дотаци на выравнивание бюджетной обеспеченности поселений</t>
  </si>
  <si>
    <t>Приложение № 5</t>
  </si>
  <si>
    <t>Приложение №7</t>
  </si>
  <si>
    <t>Наименование категории работников</t>
  </si>
  <si>
    <t>Приложение №10</t>
  </si>
  <si>
    <t>Муниципальные служащие органов местного   
самоуправления муниципального образования 
Камышловский муниципальный район</t>
  </si>
  <si>
    <t>901 01 06 04 01 05 0000 810</t>
  </si>
  <si>
    <t>000 01 06 04 01 05 0000 810</t>
  </si>
  <si>
    <t>Приложение № 6</t>
  </si>
  <si>
    <t>Работники казенных (бюджетных, автономных) учреждений муниципального образования Камышловский муниципальный район, подведомственных органу местного самоуправления</t>
  </si>
  <si>
    <t xml:space="preserve">    Администрация муниципального района</t>
  </si>
  <si>
    <t xml:space="preserve">          Непрограммные направления деятельности</t>
  </si>
  <si>
    <t>7000000</t>
  </si>
  <si>
    <t xml:space="preserve">            Непрограммные направления деятельности</t>
  </si>
  <si>
    <t>7001001</t>
  </si>
  <si>
    <t xml:space="preserve">                Расходы на выплаты персоналу государственных (муниципальных) органов</t>
  </si>
  <si>
    <t>120</t>
  </si>
  <si>
    <t xml:space="preserve">              Обеспечение деятельности муниципальных органов (центральный аппарат)</t>
  </si>
  <si>
    <t>7001002</t>
  </si>
  <si>
    <t xml:space="preserve">                Иные закупки товаров, работ и услуг для обеспечения государственных (муниципальных) нужд</t>
  </si>
  <si>
    <t>240</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</si>
  <si>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</si>
  <si>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</si>
  <si>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0250000</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</si>
  <si>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</si>
  <si>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0254150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</si>
  <si>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2014-2016годы"</t>
  </si>
  <si>
    <t>0500000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</si>
  <si>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2014-2016годы"</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</si>
  <si>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</si>
  <si>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0501001</t>
  </si>
  <si>
    <t xml:space="preserve">              Содержание муниципального казенного учреждения Камышловского муниципального района "Эксплуатационно-хозяйственная организация"</t>
  </si>
  <si>
    <t>0501002</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</si>
  <si>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</si>
  <si>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0501003</t>
  </si>
  <si>
    <t xml:space="preserve">              Осуществление подготовки, переподготовки и повышения квалификации муниципальных служащих</t>
  </si>
  <si>
    <t>0501005</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</si>
  <si>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</si>
  <si>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0501007</t>
  </si>
  <si>
    <t xml:space="preserve">              Проведение мероприятий, посвященных празднованию Дня местного самоуправления в  Камышловском муниципальном районе</t>
  </si>
  <si>
    <t>0501008</t>
  </si>
  <si>
    <t xml:space="preserve">              Подготовка и проведение мероприятий, посвященных Дню муниципального образования Камышловский муниципальный район</t>
  </si>
  <si>
    <t>0501009</t>
  </si>
  <si>
    <t xml:space="preserve">                Премии и гранты</t>
  </si>
  <si>
    <t>350</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</si>
  <si>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</si>
  <si>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0501010</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</si>
  <si>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</si>
  <si>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0501011</t>
  </si>
  <si>
    <t xml:space="preserve">              Проведение представительских мероприятий, и  "Дней министерств Свердловской области"</t>
  </si>
  <si>
    <t>0501012</t>
  </si>
  <si>
    <t xml:space="preserve">              Участие в работе Ассоциации "Совет муниципальных образований Свердловской области"</t>
  </si>
  <si>
    <t>0501013</t>
  </si>
  <si>
    <t xml:space="preserve">                Уплата налогов, сборов и иных платежей</t>
  </si>
  <si>
    <t>850</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</si>
  <si>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</si>
  <si>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0501015</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</si>
  <si>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</si>
  <si>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0501016</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</si>
  <si>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</si>
  <si>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0501017</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</si>
  <si>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</si>
  <si>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0501020</t>
  </si>
  <si>
    <t xml:space="preserve">                Субсидии юридическим лицам (кроме некоммерческих организаций), индивидуальным предпринимателям, физическим лицам</t>
  </si>
  <si>
    <t>810</t>
  </si>
  <si>
    <t xml:space="preserve">              Оплата услуг по изготовлению и размещению информационных материалов о деятельности органов местного самоупраления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</si>
  <si>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0501021</t>
  </si>
  <si>
    <t xml:space="preserve">              Содержание специалиста для информационного освещения мероприятий реализуемых в рамках программы</t>
  </si>
  <si>
    <t>0501022</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</si>
  <si>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</si>
  <si>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0501023</t>
  </si>
  <si>
    <t xml:space="preserve">                Расходы на выплаты персоналу казенных учреждений</t>
  </si>
  <si>
    <t>110</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</si>
  <si>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</si>
  <si>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0501024</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</si>
  <si>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</si>
  <si>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0501025</t>
  </si>
  <si>
    <t xml:space="preserve">              Создание системы защиты персональных данных информационных систем администрации</t>
  </si>
  <si>
    <t>0501026</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</si>
  <si>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</si>
  <si>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0504610</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</si>
  <si>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2014-2016годы"</t>
  </si>
  <si>
    <t>0600000</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</si>
  <si>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2014-2016годы"</t>
  </si>
  <si>
    <t xml:space="preserve">              Приобретение  в муниципальную собственность жилых помещений (квартир) в с.Обуховское Камышловского района Свердловской области, приобретение автомобилей для нужд органов местного самоуправления</t>
  </si>
  <si>
    <t>0601001</t>
  </si>
  <si>
    <t>410</t>
  </si>
  <si>
    <t xml:space="preserve">              Проведение технической инвентаризации муниципального недвижимого имущества, подготовка технической документации</t>
  </si>
  <si>
    <t>0601002</t>
  </si>
  <si>
    <t xml:space="preserve">              Организация проведение работ по межеванию земельных участков</t>
  </si>
  <si>
    <t>0601003</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</si>
  <si>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</si>
  <si>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0601004</t>
  </si>
  <si>
    <t xml:space="preserve">              Оценка рыночной стоимости муниципального имущества для передачи в аренду</t>
  </si>
  <si>
    <t>0601005</t>
  </si>
  <si>
    <t xml:space="preserve">              Оценка рыночной стоимости земельных участков для заключения договоров аренды</t>
  </si>
  <si>
    <t>0601006</t>
  </si>
  <si>
    <t xml:space="preserve">              Заключение договора гражданско-правового характера на выполнение работ по реализации Федерального закона от 24.07.2002 года №101-ФЗ "Об обороте земель сельскохозяйственного назначения</t>
  </si>
  <si>
    <t>0601007</t>
  </si>
  <si>
    <t xml:space="preserve">          Муниципальная программа "Обеспечение общественной безопасности на территории МО Камышловский муниципальный район на 2014-2016годы"</t>
  </si>
  <si>
    <t xml:space="preserve">            Подпрограмма 3 "Профилактика правонарушений на территории МО Камышловский муниципальный район на 2014-2016годы"</t>
  </si>
  <si>
    <t>0730000</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</si>
  <si>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</si>
  <si>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0734110</t>
  </si>
  <si>
    <t xml:space="preserve">              Осуществление государственного полномочия Свердловской области по созданию административных комиссий  за счет областного бюджета</t>
  </si>
  <si>
    <t>0734120</t>
  </si>
  <si>
    <t xml:space="preserve">          Муниципальная программа "Управление муниципальными финансами муниципального образования Камышловский муниципальный район до 2016 года"</t>
  </si>
  <si>
    <t xml:space="preserve">            Подпрограмма 2 «Управление бюджетным процессом и его совершенствование»</t>
  </si>
  <si>
    <t xml:space="preserve">              Исполнение судебных актов по искам</t>
  </si>
  <si>
    <t>0921003</t>
  </si>
  <si>
    <t xml:space="preserve">                Исполнение судебных актов</t>
  </si>
  <si>
    <t>830</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</si>
  <si>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2014-2016годы"</t>
  </si>
  <si>
    <t>0710000</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</si>
  <si>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</si>
  <si>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0711005</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</si>
  <si>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</si>
  <si>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0711006</t>
  </si>
  <si>
    <t xml:space="preserve">              Проведение работ по предупреждению и ликвидации чрезвычайных ситуаций природного и техногенного характера</t>
  </si>
  <si>
    <t>0711012</t>
  </si>
  <si>
    <t xml:space="preserve">              Обеспечение деятельности ЕДДС</t>
  </si>
  <si>
    <t>0711013</t>
  </si>
  <si>
    <t xml:space="preserve">              Проведение мероприятий учебно-методического сбора по проведению итогов функционирования гражданской обороны Свердловской области и Свердловской областной подсистемы РСЧС в 2014 оду и постановке задач на 2015 год</t>
  </si>
  <si>
    <t>0711014</t>
  </si>
  <si>
    <t xml:space="preserve">              Приобретение компьютерной и организационной техники для участковых оперуполномоченных МО "Камышловский муниципальный район"</t>
  </si>
  <si>
    <t>0731021</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</si>
  <si>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муниципального района</t>
  </si>
  <si>
    <t>0731022</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</si>
  <si>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</si>
  <si>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0210000</t>
  </si>
  <si>
    <t xml:space="preserve">              Организация, проведение и подведение итогов конкурса  на лучшую организацию закупок молока</t>
  </si>
  <si>
    <t>0211001</t>
  </si>
  <si>
    <t xml:space="preserve">                Иные выплаты населению</t>
  </si>
  <si>
    <t>360</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</si>
  <si>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</si>
  <si>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0211002</t>
  </si>
  <si>
    <t xml:space="preserve">              Субсидирование затрат по  закупу сельскохозяйственной продукции у населения Камышловского района</t>
  </si>
  <si>
    <t>0211003</t>
  </si>
  <si>
    <t xml:space="preserve">              Субсидирование  части затрат по приобретению комбикорма на содержание коров в  личных подсобных хозяйствах</t>
  </si>
  <si>
    <t>0211004</t>
  </si>
  <si>
    <t xml:space="preserve">              Организация и проведение районных конкурсов профессионального мастерства среди работников сельского хозяйства</t>
  </si>
  <si>
    <t>0211005</t>
  </si>
  <si>
    <t xml:space="preserve">              Организация и проведение Дня работников сельского хозяйства и перерабатывающей промышленности</t>
  </si>
  <si>
    <t>0211006</t>
  </si>
  <si>
    <t xml:space="preserve">              Финансирование расходов по содержанию специалиста, осуществляющего организационно-тхническое сопровождение реализации подпрограммы</t>
  </si>
  <si>
    <t>0211007</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</si>
  <si>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</si>
  <si>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0711007</t>
  </si>
  <si>
    <t xml:space="preserve">            Подпрограмма 4 "Развитие транспортного комплекса в муниципальном образовании Камышловский муниципальный район"</t>
  </si>
  <si>
    <t>0240000</t>
  </si>
  <si>
    <t xml:space="preserve">              Предоставление межбюджетных трансфертов сельским поселениям на прочие нужды</t>
  </si>
  <si>
    <t>0241026</t>
  </si>
  <si>
    <t xml:space="preserve">                Иные межбюджетные трансферты</t>
  </si>
  <si>
    <t>540</t>
  </si>
  <si>
    <t xml:space="preserve">              Выполнение работ по содержанию автомобильных дорог общего пользования местного значения</t>
  </si>
  <si>
    <t>0241017</t>
  </si>
  <si>
    <t xml:space="preserve">              Предоставление межбюджетных трансфертов сельским поселениям на капитальные вложения</t>
  </si>
  <si>
    <t>0241027</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</si>
  <si>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2013-2016годы"</t>
  </si>
  <si>
    <t>0100000</t>
  </si>
  <si>
    <t xml:space="preserve">            Подпрограмма 2 "Развитие субъектов малого и среднего предпринимательства"</t>
  </si>
  <si>
    <t>0120000</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</si>
  <si>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</si>
  <si>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0121004</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</si>
  <si>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</si>
  <si>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0121005</t>
  </si>
  <si>
    <t xml:space="preserve">              Субсидирование затрат субъектов малого и среднего предпринимательства на технологическое присоединение к объектам электросетевого хозяйства</t>
  </si>
  <si>
    <t>0121006</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</si>
  <si>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</si>
  <si>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0121008</t>
  </si>
  <si>
    <t xml:space="preserve">              Предоставление субсидий субъектам малого и среднего предпринимательства на возмещение затрат, связанных с участием в выставочно-ярмарочных мероприятиях, проводимых в области и регионах</t>
  </si>
  <si>
    <t>0121009</t>
  </si>
  <si>
    <t xml:space="preserve">              Организация и проведение Дня российского предпринимательства</t>
  </si>
  <si>
    <t>0121012</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</si>
  <si>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</si>
  <si>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0121013</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</si>
  <si>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</si>
  <si>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0121014</t>
  </si>
  <si>
    <t xml:space="preserve">              Развитие системы поддержки малого и среднего предпринимательства на территории муниципальных образований, в Свердловской области за счет областного бюджета</t>
  </si>
  <si>
    <t>0124330</t>
  </si>
  <si>
    <t xml:space="preserve">            Подпрограмма 2 "Создание условий для обспечения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2014-2016 годов"</t>
  </si>
  <si>
    <t>0220000</t>
  </si>
  <si>
    <t xml:space="preserve">              Организация и проведение ярмарок  по реализации продукции, произведенной товаропроизводителя Камышловского муниципального района</t>
  </si>
  <si>
    <t>0221008</t>
  </si>
  <si>
    <t xml:space="preserve">              Организация и проведение мероприятий к Дню защиты прав потребителей</t>
  </si>
  <si>
    <t>0221009</t>
  </si>
  <si>
    <t xml:space="preserve">              Организация и проведение профессиональных праздников</t>
  </si>
  <si>
    <t>0221011</t>
  </si>
  <si>
    <t xml:space="preserve">              Организация и проведение конкурсов профессионального мастерства среди работников потребительского рынка</t>
  </si>
  <si>
    <t>0221012</t>
  </si>
  <si>
    <t xml:space="preserve">              Исполнение переданных полномочий по подпрограмме  МО "Обуховское сельское поселение" "Подготовка документов территориального планирования, градостроительного зонирования и документации по планировке и межеванию территории МО "Обуховское сельское поселение" на 2014-2016 годы</t>
  </si>
  <si>
    <t>0602022</t>
  </si>
  <si>
    <t xml:space="preserve">              Исполнение переданных полномочий по подпрограмме  МО "Галкинское сельское поселение" "Подготовка документации по планировке и межеванию территории  Галкинского сельского поселения на 2014-2016 годы"</t>
  </si>
  <si>
    <t>0602034</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</si>
  <si>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t>
  </si>
  <si>
    <t>0230000</t>
  </si>
  <si>
    <t xml:space="preserve">              Предоставление межбюджетных трансфертов сельским поселениям на иные капитальные вложения</t>
  </si>
  <si>
    <t>0231014</t>
  </si>
  <si>
    <t>0231016</t>
  </si>
  <si>
    <t xml:space="preserve">              Создание комфортных условий проживания граждан на территории Свердловской области путем содействия в организации электро-, тепло-, газо-, водоснабжения, водоотведения, снабжения населения топливом, в том числе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межбюджетных трансфертов из областного бюджета</t>
  </si>
  <si>
    <t>0234280</t>
  </si>
  <si>
    <t xml:space="preserve">              Бюджетные инвестиции в объекты капитального строительства
</t>
  </si>
  <si>
    <t>0231013</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</si>
  <si>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</si>
  <si>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</si>
  <si>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Строительство зданий  дошкольных образовательных учреждений</t>
  </si>
  <si>
    <t>1001001</t>
  </si>
  <si>
    <t xml:space="preserve">              Строительство и реконструкция зданий дошкольных образовательных организаций за счет областного бюджета</t>
  </si>
  <si>
    <t>10045Б0</t>
  </si>
  <si>
    <t xml:space="preserve">              Строительство и реконструкция зданий дошкольных образовательных организаций за счет межбюджетных трансфертов из федерального бюджета</t>
  </si>
  <si>
    <t>1005059</t>
  </si>
  <si>
    <t xml:space="preserve">              Доплаты к пенсиям муниципальных служащих</t>
  </si>
  <si>
    <t>7001008</t>
  </si>
  <si>
    <t xml:space="preserve">                Публичные нормативные социальные выплаты гражданам</t>
  </si>
  <si>
    <t>310</t>
  </si>
  <si>
    <t xml:space="preserve">              Предоставление социальных выплат гражданам, проживающим в сельской местности на строительство (приобретение) жилья</t>
  </si>
  <si>
    <t>0251021</t>
  </si>
  <si>
    <t xml:space="preserve">                Социальные выплаты гражданам, кроме публичных нормативных социальных выплат</t>
  </si>
  <si>
    <t>320</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</si>
  <si>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</si>
  <si>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0251022</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</si>
  <si>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</si>
  <si>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0254960</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</si>
  <si>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межбюджетных трансфертов из федерального бюджета</t>
  </si>
  <si>
    <t>0255018</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</si>
  <si>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2014-2016годы"</t>
  </si>
  <si>
    <t>0800000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</si>
  <si>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2014-2016годы"</t>
  </si>
  <si>
    <t xml:space="preserve">              Оказание материальной помощи различным категориям граждан и социальная поддержка граждан пожилого возраста</t>
  </si>
  <si>
    <t>0801001</t>
  </si>
  <si>
    <t xml:space="preserve">              Организация и проведение церемонии награждения лучших благотворителей года</t>
  </si>
  <si>
    <t>0801002</t>
  </si>
  <si>
    <t xml:space="preserve">              Содействие общественным организациям в проведении социально-значимых мероприятий</t>
  </si>
  <si>
    <t>0801003</t>
  </si>
  <si>
    <t xml:space="preserve">                Субсидии некоммерческим организациям (за исключением государственных (муниципальных) учреждений)</t>
  </si>
  <si>
    <t>630</t>
  </si>
  <si>
    <t xml:space="preserve">              Поздравление супружеских пар в связи со свадебным юбилеем, либо награждение знаком отличия Свердловской области "Совет да любовь"</t>
  </si>
  <si>
    <t>0801004</t>
  </si>
  <si>
    <t xml:space="preserve">              Поздравление граждан в связи с традиционно считающимися юбилейными датами, начиная с 90-летия</t>
  </si>
  <si>
    <t>0801005</t>
  </si>
  <si>
    <t xml:space="preserve">              Информирование населения о реализуемых в рамках муниципальной программы мероприятиях</t>
  </si>
  <si>
    <t>0801006</t>
  </si>
  <si>
    <t xml:space="preserve">              Выплаты почетным гражданам Камышловского муниципального района</t>
  </si>
  <si>
    <t>7001009</t>
  </si>
  <si>
    <t xml:space="preserve">                Публичные нормативные выплаты гражданам несоциального характера</t>
  </si>
  <si>
    <t>330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</si>
  <si>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</si>
  <si>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7004910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</si>
  <si>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</si>
  <si>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7004920</t>
  </si>
  <si>
    <t xml:space="preserve">              Оплата жилищно-коммунальных услуг отдельным категориям граждан за счет федерального бюджета</t>
  </si>
  <si>
    <t>7005250</t>
  </si>
  <si>
    <t xml:space="preserve">            Подпрограмма 1 "Повышение финансовой самостоятельности местных бюджетов"</t>
  </si>
  <si>
    <t>0910000</t>
  </si>
  <si>
    <t xml:space="preserve">              Предоставление дотаций на выравнивание бюджетной обеспеченности поселений</t>
  </si>
  <si>
    <t>0911001</t>
  </si>
  <si>
    <t xml:space="preserve">                Дотации</t>
  </si>
  <si>
    <t>510</t>
  </si>
  <si>
    <t xml:space="preserve">              Предоставление дотаций бюджетам поселений на выравнивание бюджетной обеспеченности  за счет областного бюджета</t>
  </si>
  <si>
    <t>0914030</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</si>
  <si>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</si>
  <si>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0735118</t>
  </si>
  <si>
    <t xml:space="preserve">              Предоставление прочих межбюджетных трансфертов на выравнивание бюджетной обеспеченности поселений</t>
  </si>
  <si>
    <t>0911002</t>
  </si>
  <si>
    <t xml:space="preserve">    Управление образования администрации  муниципального образования Камышловский муниципальный район</t>
  </si>
  <si>
    <t xml:space="preserve">          Муниципальная программа "Развитие системы образования муниципального образования Камышловский муниципальный район на период 2014-2016годы"</t>
  </si>
  <si>
    <t>0300000</t>
  </si>
  <si>
    <t xml:space="preserve">            Подпрограмма 1 "Развитие системы дошкольного образования в муниципальном образовании Камышловский муниципальный район"</t>
  </si>
  <si>
    <t>0310000</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</si>
  <si>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</si>
  <si>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0311001</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</si>
  <si>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</si>
  <si>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0311002</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</si>
  <si>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</si>
  <si>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0311003</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</si>
  <si>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</si>
  <si>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0311004</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</si>
  <si>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</si>
  <si>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0311005</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</si>
  <si>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</si>
  <si>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0311006</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</si>
  <si>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</si>
  <si>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0311007</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</si>
  <si>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</si>
  <si>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0314511</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</si>
  <si>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</si>
  <si>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0314512</t>
  </si>
  <si>
    <t xml:space="preserve">              Создание дополнительных мест в муниципальных системах дошкольного образования за счет областного бюджета</t>
  </si>
  <si>
    <t>0314520</t>
  </si>
  <si>
    <t xml:space="preserve">              Содержание вводимых в 2014 году дополнительных мест в муниципальных системах дошкольного образования за счет областного бюджета</t>
  </si>
  <si>
    <t>03145Э0</t>
  </si>
  <si>
    <t>7001006</t>
  </si>
  <si>
    <t xml:space="preserve">              Резервный фонд Правительства Свердловской области</t>
  </si>
  <si>
    <t>7004070</t>
  </si>
  <si>
    <t xml:space="preserve">            Подпрограмма 2 "Развитие системы общего образования в муниципальном образовании Камышловский муниципальный район"</t>
  </si>
  <si>
    <t>0320000</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</si>
  <si>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</si>
  <si>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0321008</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</si>
  <si>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</si>
  <si>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0321009</t>
  </si>
  <si>
    <t xml:space="preserve">              Создание условий для содержания детей в муниципальных общеобразовательных организациях и обеспечения образовательного процесса</t>
  </si>
  <si>
    <t>0321010</t>
  </si>
  <si>
    <t xml:space="preserve">              Обеспечение организации питания обучающихся в муниципальных общеобразовательных организациях</t>
  </si>
  <si>
    <t>0321011</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</si>
  <si>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</si>
  <si>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0321012</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</si>
  <si>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</si>
  <si>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0321013</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</si>
  <si>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</si>
  <si>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0321014</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</si>
  <si>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</si>
  <si>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0321015</t>
  </si>
  <si>
    <t xml:space="preserve">              Приобретение, монтаж блочной котельной мощностью 1,0 МВт по адресу:  Свердловская область, Камышловский район, с.Кочневское, ул. Свердлова, 10</t>
  </si>
  <si>
    <t>0321016</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</si>
  <si>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</si>
  <si>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0321017</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</si>
  <si>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</si>
  <si>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0324531</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</si>
  <si>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</si>
  <si>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0324532</t>
  </si>
  <si>
    <t xml:space="preserve">              Осуществление мероприятий по организации питания в муниципальных общеобразовательных организациях  за счет областного бюджета</t>
  </si>
  <si>
    <t>0324540</t>
  </si>
  <si>
    <t xml:space="preserve">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за счет областного бюджета  за счет областного бюджета</t>
  </si>
  <si>
    <t>0324570</t>
  </si>
  <si>
    <t xml:space="preserve">              Приобретение и (или) замена, оснащение аппаратурой спутниковой навигации ГЛОНАСС, тахографами для подвоза обучающихся (воспитанников) в муниципальные общеобразовательные организации за счет областного бюджета</t>
  </si>
  <si>
    <t>0324590</t>
  </si>
  <si>
    <t xml:space="preserve">              Субсидии на проведение мероприятий по формированию в Свердловской области сети базовых общеобразовательных огрганизаций, в которых созданы условия для инклюзивного образования детей-инвалидов за счет межбюджетных трансфертов из федерального бюджета за счет областного бюджета</t>
  </si>
  <si>
    <t>0325027</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</si>
  <si>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межбюджетных трансфертов из федерального бюджета</t>
  </si>
  <si>
    <t>0325097</t>
  </si>
  <si>
    <t xml:space="preserve">            Подпрограмма 3 "Развитие системы отдыха и оздоровление детей в муниципальном образовании Камышловский муниципальный район"</t>
  </si>
  <si>
    <t>0330000</t>
  </si>
  <si>
    <t xml:space="preserve">              Организация отдыха и оздоровления детей и подростков в Камышловском муниципальном районе</t>
  </si>
  <si>
    <t>0331016</t>
  </si>
  <si>
    <t xml:space="preserve">              Организация  трудоустройства несовершеннолетних в летний период в Камышловском муниципальном районе</t>
  </si>
  <si>
    <t>0331017</t>
  </si>
  <si>
    <t xml:space="preserve">              Организация отдыха детей в каникулярное время за счет областного бюджета</t>
  </si>
  <si>
    <t>0334560</t>
  </si>
  <si>
    <t xml:space="preserve">            Подпрограмма 4 "Патриотическое воспитание граждан в муниципальном образовании Камышловский муниципальный район"</t>
  </si>
  <si>
    <t>0340000</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</si>
  <si>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</si>
  <si>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0341019</t>
  </si>
  <si>
    <t xml:space="preserve">              Оснащение оборудованием и инветнарем  муниципальных учреждений, занимающихся патриотическим воспитанием граждан</t>
  </si>
  <si>
    <t>0341020</t>
  </si>
  <si>
    <t xml:space="preserve">              Развитие кадетского, казаческого движения (открытие кадетских классов)</t>
  </si>
  <si>
    <t>0341021</t>
  </si>
  <si>
    <t xml:space="preserve">              Организация участия и проведение районных, областных, общероссийских, мероприятий патриотической направленности</t>
  </si>
  <si>
    <t>0341022</t>
  </si>
  <si>
    <t xml:space="preserve">              Повышение профессионального уровня руководителей объединений патриотической направленности, руководителей музеев</t>
  </si>
  <si>
    <t>0341023</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</si>
  <si>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2014-2016годы"</t>
  </si>
  <si>
    <t>0400000</t>
  </si>
  <si>
    <t xml:space="preserve">            Подпрограмма 3 "Развитие потенциала молодежи Камышловского района"</t>
  </si>
  <si>
    <t>0430000</t>
  </si>
  <si>
    <t xml:space="preserve">              Осуществление мероприятий по приоритетным направлениям работы с молодежью</t>
  </si>
  <si>
    <t>0431014</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</si>
  <si>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2014-2016 годы"</t>
  </si>
  <si>
    <t>0350000</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</si>
  <si>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</si>
  <si>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0351024</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</si>
  <si>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</si>
  <si>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0351025</t>
  </si>
  <si>
    <t xml:space="preserve">    Отдел культуры, молодежной политики и спорта администрации муниципального образования Камышловский муниципальный район</t>
  </si>
  <si>
    <t xml:space="preserve">            Подпрограмма 2 "Развитие дополнительного образования"</t>
  </si>
  <si>
    <t>0420000</t>
  </si>
  <si>
    <t xml:space="preserve">              Приобретение оборудования и иных материальных ценностей, необходимых для деятельности дополнительного образования</t>
  </si>
  <si>
    <t>0421009</t>
  </si>
  <si>
    <t xml:space="preserve">              Организация деятельности учреждений дополнительного образования</t>
  </si>
  <si>
    <t>0421010</t>
  </si>
  <si>
    <t xml:space="preserve">              Мероприятия по укреплению материально-технической базы муниципальных учреждений дополнительного образования</t>
  </si>
  <si>
    <t>0421011</t>
  </si>
  <si>
    <t xml:space="preserve">              Государственная поддержка муниципальных учреждений культуры, находящихся на территориях сельских поселений за счет федерального бюджета</t>
  </si>
  <si>
    <t>0425147</t>
  </si>
  <si>
    <t xml:space="preserve">            Подпрограмма 4 "Развитие физической культуры и  спорта"</t>
  </si>
  <si>
    <t>0440000</t>
  </si>
  <si>
    <t xml:space="preserve">              Развитие материально-технической базы муниципальных организаций дополнительного образования детей детско-юношеских спортивных школ и специализированных детско-юношеских спортивных школ олимпийского резерва за счет областного бюджета</t>
  </si>
  <si>
    <t>0444820</t>
  </si>
  <si>
    <t xml:space="preserve">              Обеспечение деятельности структурных подразделений муниципальных учреждений по работе с молодежью (подростково-молодежный клуб)</t>
  </si>
  <si>
    <t>0431015</t>
  </si>
  <si>
    <t xml:space="preserve">            Подпрограмма 5 "Патриотическое воспитание граждан"</t>
  </si>
  <si>
    <t>0450000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</si>
  <si>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</si>
  <si>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0451021</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</si>
  <si>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</si>
  <si>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0451023</t>
  </si>
  <si>
    <t xml:space="preserve">              Оснащение муниципальных библиотек книгами, учебными фильмами, плакатами, патриотической направленности</t>
  </si>
  <si>
    <t>0451024</t>
  </si>
  <si>
    <t xml:space="preserve">              Мероприятия, направленные на патриотическое воспитание граждан (конкурсы, фестивали, акции, соревнования памяти, автопробеги и т.д.)</t>
  </si>
  <si>
    <t>0451025</t>
  </si>
  <si>
    <t xml:space="preserve">              Организация и проведение 5-дневных учебных сборов по начальной военной подготовке для допризывной молодежи</t>
  </si>
  <si>
    <t>0451026</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</si>
  <si>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</si>
  <si>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0451027</t>
  </si>
  <si>
    <t xml:space="preserve">              Обеспечение подготовки молодых граждан к военной службе  за счет областного бюджета</t>
  </si>
  <si>
    <t>0454840</t>
  </si>
  <si>
    <t xml:space="preserve">            Подпрограмма 1 "Развитие культуры и искусства"</t>
  </si>
  <si>
    <t>0410000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</si>
  <si>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</si>
  <si>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0411002</t>
  </si>
  <si>
    <t xml:space="preserve">              Организация деятельности МКИЦ</t>
  </si>
  <si>
    <t>0411003</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</si>
  <si>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</si>
  <si>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0411004</t>
  </si>
  <si>
    <t xml:space="preserve">              Укрепление и развитие материально - технической базы "МКИЦ"</t>
  </si>
  <si>
    <t>0411005</t>
  </si>
  <si>
    <t xml:space="preserve">              Мероприятия по информированию населения, издательской деятельности</t>
  </si>
  <si>
    <t>0411006</t>
  </si>
  <si>
    <t xml:space="preserve">              Мероприятия в сфере культуры и искусства</t>
  </si>
  <si>
    <t>0411007</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</si>
  <si>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</si>
  <si>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0411008</t>
  </si>
  <si>
    <t xml:space="preserve">              Оказание государственной поддержки на конкурсной основе муниципальным учреждениям культуры Свердловской области (гранты) за счет областного бюджета</t>
  </si>
  <si>
    <t>0414620</t>
  </si>
  <si>
    <t xml:space="preserve">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 инвентарем и музыкальными инструментами за счет областного бюджета</t>
  </si>
  <si>
    <t>0414630</t>
  </si>
  <si>
    <t xml:space="preserve">              Проведение мероприятий по подключению общедоступных библиотек муниципальных образований, расположенных на территории Свердловской области, к сети Интернет и развитие системы библиотечного дела с учетом задачи расширения информационных технологий и оцифровки ха счет средств федерального бюджета</t>
  </si>
  <si>
    <t>0415146</t>
  </si>
  <si>
    <t>0415147</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</si>
  <si>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</si>
  <si>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0415148</t>
  </si>
  <si>
    <t xml:space="preserve">            Подпрограмма 7 "Обеспечивающая подпрограмма"</t>
  </si>
  <si>
    <t>0470000</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</si>
  <si>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</si>
  <si>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0471029</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</si>
  <si>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</si>
  <si>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0471030</t>
  </si>
  <si>
    <t xml:space="preserve">            Подпрограмма 6 "Обеспечение жильем молодых семей МО Камышловский муниципальный район"</t>
  </si>
  <si>
    <t>0460000</t>
  </si>
  <si>
    <t xml:space="preserve">              Предоставление социальных выплат молодым семьям на условиях софинансирования</t>
  </si>
  <si>
    <t>0461028</t>
  </si>
  <si>
    <t xml:space="preserve">              Предоставление социальных выплат молодым семьям на приобретение строительство) жилья  за счет областного бюджета</t>
  </si>
  <si>
    <t>0464930</t>
  </si>
  <si>
    <t xml:space="preserve">              Субсидии на мероприятия подпрограммы "Обеспечение жильем молодых семей"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t>
  </si>
  <si>
    <t>0465020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</si>
  <si>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</si>
  <si>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0441016</t>
  </si>
  <si>
    <t xml:space="preserve">              Организация деятельности учреждений физической культуры и их филиалов спортивной  направленности (ФОК)</t>
  </si>
  <si>
    <t>0441019</t>
  </si>
  <si>
    <t xml:space="preserve">              Приобретение оборудования и иных материальных ценностей для деятельности ДЮСШ</t>
  </si>
  <si>
    <t>0441017</t>
  </si>
  <si>
    <t xml:space="preserve">              Мероприятия в сфере физической культуры и спорта</t>
  </si>
  <si>
    <t>0441018</t>
  </si>
  <si>
    <t xml:space="preserve">              Ремонт зданий и помещений, в которых размещаются  муниципальные учреждения физической культуры, спорта и их филиалы (ФОК)</t>
  </si>
  <si>
    <t>0441020</t>
  </si>
  <si>
    <t xml:space="preserve">              Строительство лыжной базы в МО Камышловский муниципальный район</t>
  </si>
  <si>
    <t>0441021</t>
  </si>
  <si>
    <t xml:space="preserve">              Строительство и реконструкция  объектов муниципальной собственности физической культуры и массового спорта за счет областного бюджета за счет областного бюджета</t>
  </si>
  <si>
    <t>0444810</t>
  </si>
  <si>
    <t xml:space="preserve">    Дума муниципального образования "Камышловский район"</t>
  </si>
  <si>
    <t xml:space="preserve">              Председатель представительного органа муниципального образования и его заместители</t>
  </si>
  <si>
    <t>7001003</t>
  </si>
  <si>
    <t>7001004</t>
  </si>
  <si>
    <t xml:space="preserve">    Счетная палата муниципального образования "Камышловский район"</t>
  </si>
  <si>
    <t xml:space="preserve">              Руководитель контрольно-счетной палаты муниципального образования и его заместители</t>
  </si>
  <si>
    <t>7001005</t>
  </si>
  <si>
    <t>Показатели исполнения расходов бюджета муниципального образования Камышловский муниципальный район за 2014 год по ведомственной структуре расходов местного бюджета</t>
  </si>
  <si>
    <t>Показатели исполнения расходов бюджета муниципального образования Камышловский муниципальный район за 2014 год по разделам и подразделам классификации расходов бюджета</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</si>
  <si>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</si>
  <si>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</si>
  <si>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</si>
  <si>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</si>
  <si>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</si>
  <si>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</si>
  <si>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</si>
  <si>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</si>
  <si>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</si>
  <si>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</si>
  <si>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</si>
  <si>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</si>
  <si>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</si>
  <si>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</si>
  <si>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</si>
  <si>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</si>
  <si>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</si>
  <si>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</si>
  <si>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</si>
  <si>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</si>
  <si>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</si>
  <si>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</si>
  <si>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</si>
  <si>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</si>
  <si>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</si>
  <si>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</si>
  <si>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</si>
  <si>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</si>
  <si>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</si>
  <si>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</si>
  <si>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</si>
  <si>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Физическая культура</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</si>
  <si>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</si>
  <si>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</si>
  <si>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</si>
  <si>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</si>
  <si>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Сумма средств, предусмотренная на 2014 год в Решении о местном бюджете, в рублях</t>
  </si>
  <si>
    <t>Исполненено за 2014 год, в рублях</t>
  </si>
  <si>
    <t>Показатели распределения дотаций из местного бюджета на выравнивание бюджетной обеспеченности поселений на 2014 год</t>
  </si>
  <si>
    <t>ВСЕГО на 2014 год</t>
  </si>
  <si>
    <t>Сумма средств, предусмотрен-ная Решением о местном бюджете на 2014 год, в рублях</t>
  </si>
  <si>
    <t>Сумма средств, предусмотрен-ная  сводной бюджетной росписью  на 2014 год, в рублях</t>
  </si>
  <si>
    <t>Сумма средств, предусмотренная Решением о бюджете на 2014 год, в рублях</t>
  </si>
  <si>
    <t>Сумма средств, предусмотренная Сводной бюджетной росписью на 2014 год, в рублях</t>
  </si>
  <si>
    <t>Показатели исполнения бюджета муниципального образования Камышловский муниципальный район за 2014 год по источникам финансирования дефицита местного бюджета по кодам групп, подгрупп, статей, видов источников финансирования дефицита бюджета классификации операций сектора государственного управления, относящихся к источникам финансирования дефицита бюджета</t>
  </si>
  <si>
    <t>Сумма средств, предусмотренная на 2014 год в сводной бюджетной росписи, в рублях</t>
  </si>
  <si>
    <t>Показатели исполнения  бюджета муниципального образования Камышловский муниципальный район за 2014 год по источникам финансирования дефицита местного бюджета по кодам классификации источников финансирования дефицитов бюджетов</t>
  </si>
  <si>
    <t>Сумма средств, предусмотренная на 2014 год в Сводной бюджетной росписи в рублях</t>
  </si>
  <si>
    <t>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2014 год (за счет средств местного бюджета)</t>
  </si>
  <si>
    <t xml:space="preserve"> Подпрограмма 1 "Повышение финансовой самостоятельности местных бюджетов"</t>
  </si>
  <si>
    <t>Муниципальная программа  "Управление  муниципальными финансами муниципального образования  Камышловский муниципальный  район до 2016 года"</t>
  </si>
  <si>
    <t xml:space="preserve"> Предоставление прочих межбюджетных трансфертов на выравнивание бюджетной обеспеченности поселений</t>
  </si>
  <si>
    <t>1.1</t>
  </si>
  <si>
    <t>1.1.1</t>
  </si>
  <si>
    <t>2.</t>
  </si>
  <si>
    <t>1.</t>
  </si>
  <si>
    <t xml:space="preserve">Муниципальная программа "Устойчивое развитие сельских территорий муниципального образования Камышловский муниципальный район на </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</si>
  <si>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t>
  </si>
  <si>
    <t xml:space="preserve">  Предоставление межбюджетных трансфертов сельским поселениям на иные капитальные вложения</t>
  </si>
  <si>
    <t>2.1</t>
  </si>
  <si>
    <t>2.1.1</t>
  </si>
  <si>
    <t xml:space="preserve"> Предоставление межбюджетных трансфертов сельским поселениям на прочие нужды</t>
  </si>
  <si>
    <t>2.1.2</t>
  </si>
  <si>
    <t xml:space="preserve">  Подпрограмма 4 "Развитие транспортного комплекса в муниципальном образовании Камышловский муниципальный район"</t>
  </si>
  <si>
    <t>2.2</t>
  </si>
  <si>
    <t>Предоставление межбюджетных трансфертов сельским поселениям на прочие нужды (подраздел 0408)</t>
  </si>
  <si>
    <t>Предоставление межбюджетных трансфертов сельским поселениям на капитальные вложения (подраздел 0409)</t>
  </si>
  <si>
    <t>Предоставление межбюджетных трансфертов сельским поселениям на прочие нужды (подраздел 0409)</t>
  </si>
  <si>
    <t>2.2.1</t>
  </si>
  <si>
    <t>2.2.2</t>
  </si>
  <si>
    <t>2.2.3</t>
  </si>
  <si>
    <t>3.</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</si>
  <si>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2014-2016годы"
</t>
  </si>
  <si>
    <t xml:space="preserve">  Подпрограмма 1 "Развитие культуры и искусства"</t>
  </si>
  <si>
    <t>3.1</t>
  </si>
  <si>
    <t>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</si>
  <si>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3.1.1.</t>
  </si>
  <si>
    <t xml:space="preserve"> Подпрограмма 3 "Развитие потенциала молодежи Камышловского района"</t>
  </si>
  <si>
    <t>3.2</t>
  </si>
  <si>
    <t>3.2.1</t>
  </si>
  <si>
    <t xml:space="preserve"> Осуществление мероприятий по приоритетным направлениям работы с молодежью</t>
  </si>
  <si>
    <t>4</t>
  </si>
  <si>
    <t>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2014 год (за счет средств областного бюджета)</t>
  </si>
  <si>
    <t>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</si>
  <si>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</si>
  <si>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Государственная поддержка муниципальных учреждений культуры, находящихся на территориях сельских поселений за счет федерального </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</si>
  <si>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</si>
  <si>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 xml:space="preserve"> Создание комфортных условий проживания граждан на территории Свердловской области путем содействия в организации электро-, тепло-, газо-, водоснабжения, водоотведения, снабжения населения топливом, в том числе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межбюджетных трансфертов из областного бюджета</t>
  </si>
  <si>
    <t>Проведение мероприятий по подключению общедоступных библиотек муниципальных образований, расположенных на территории Свердловской области, к сети Интернет и развитие системы библиотечного дела с учетом задачи расширения информационных технологий и оцифровки ха счет средств федерального бюджета</t>
  </si>
  <si>
    <t>Оказание государственной поддержки на конкурсной основе муниципальным учреждениям культуры Свердловской области (гранты) за счет  областного бюджета</t>
  </si>
  <si>
    <t>СВЕДЕНИЯ
О ЧИСЛЕННОСТИ МУНИЦИПАЛЬНЫХ СЛУЖАЩИХ ОРГАНОВ
МЕСТНОГО САМОУПРАВЛЕНИЯ МУНИЦИПАЛЬНОГО ОБРАЗОВАНИЯ
КАМЫШЛОВСКИЙ МУНИЦИПАЛЬНЫЙ РАЙОН И РАБОТНИКОВ
КАЗЕННЫХ (БЮДЖЕТНЫХ, АВТОНОМНЫХ) УЧРЕЖДЕНИЙ МУНИЦИПАЛЬНОГО ОБРАЗОВАНИЯ КАМЫШЛОВСКИЙ МУНИЦИПАЛЬНЫЙ РАЙОН 
ЗА 2014 ГОД</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</si>
  <si>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</si>
  <si>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0254270</t>
  </si>
  <si>
    <t>в процентах к сумме средств, отраженных в графе 5</t>
  </si>
  <si>
    <t>в процентах к сумме средств, отраженных в графе 8</t>
  </si>
  <si>
    <t xml:space="preserve">Среднесписочная
численность  
работников   
за 2014 год
(без внешних  
совместителей),
человек
</t>
  </si>
  <si>
    <t xml:space="preserve">Фактические  
затраты    
на денежное  
содержание  
(заработную  
плату)    
за 2014 год 
(тысяч рублей)
</t>
  </si>
  <si>
    <t>Показатели исполнения доходов бюджета муниципального образования Камышловский муниципальный район за 2014 год по кодам классификации доходов бюджета</t>
  </si>
  <si>
    <t>Сумма средств предусмотренная на 2014 год сводной бюджетной росписью, в  рублях</t>
  </si>
  <si>
    <t>Сумма средств предусмотренная на 2014 год в решении о местном бюджете, в  рублях</t>
  </si>
  <si>
    <t xml:space="preserve"> Управление Федерального казначейства по Свердловской области (УФК по Свердловской области)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</si>
  <si>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</si>
  <si>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</si>
  <si>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</si>
  <si>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</si>
  <si>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</si>
  <si>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</si>
  <si>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</si>
  <si>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</si>
  <si>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90111105075050000120</t>
  </si>
  <si>
    <t xml:space="preserve">      Доходы от сдачи в аренду имущества, составляющего казну муниципальных районов (за исключением земельных участков) </t>
  </si>
  <si>
    <t>90111402053050002410</t>
  </si>
  <si>
    <t xml:space="preserve">      Прочие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</si>
  <si>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Субсидии местным бюджетам на строительство и реконструкцию зданий дошкольных образовательных организаций(ОБ)</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</si>
  <si>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2014 году (ФБ) </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</si>
  <si>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2014 году (ОБ) </t>
  </si>
  <si>
    <t>90120202204050000151</t>
  </si>
  <si>
    <t xml:space="preserve">      Субсидии бюджетам муниципальных районов на модернизацию региональных систем дошкольного образования (ФБ) </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</si>
  <si>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</si>
  <si>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из ОБ на осуществление государственного полномочия СО по постановке на учет и учету граждан РФ, имеющих право на получение жилищных субсидий на приобретение или строительство жилых помещений в соответствии с ФЗ о жилищных субсидиях граждан, выезжающим из районов Крайнего Севера и приравненных к ним местностей</t>
  </si>
  <si>
    <t xml:space="preserve">     Межбюджетные трансферты из обласного бюджета бюджетам муниципальных районов на организацию электро-, тепло-, газо- и водоснабжения населения, водоотведения, снабжения населения топливом, в том числе на осуществление своевременных расчетов по обязательствам муниципальных районов за топливно-энергетические ресурсы в 2014 году </t>
  </si>
  <si>
    <t>90611705050050000180</t>
  </si>
  <si>
    <t xml:space="preserve">     Субсидии на проведение мероприятий по формированию в Свердловской области сети базовых общеобразовательных организаций, в которых созданы условия для инклюзивного образования детей-инвалидов за счет межбюджетных трансфертов из федерального бюджета</t>
  </si>
  <si>
    <t>90620202215050000151</t>
  </si>
  <si>
    <t xml:space="preserve">      Субсидии бюджетам муниципальных районов на создание в общеобразовательных организациях, расположенных в сельской месности, условий для занятий физической культурой и спортом (ФБ) </t>
  </si>
  <si>
    <t xml:space="preserve">      Субсидии на осуществление мероприятий по созданию дополнительных мест в муниципальных системах дошкольного образования</t>
  </si>
  <si>
    <t xml:space="preserve">     Субсидии местным бюджетам по ОЦП "Развитие физической культуры, спорта и молодежной политики в Свердловской области до 2022 года" на развитие материально-технической базы муниципальных организаций дополнительного образования детей-детско-юношеских спортивных школ </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</si>
  <si>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</si>
  <si>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Межбюджетные трансферты, передаваемые бюджетам муниципальных районов из резервного фонда Правительства СО на проведение ремонта кровли и веранд муниципального казенного дошкольного учреждения Баранниковский детский сад</t>
  </si>
  <si>
    <t>90811302995050000130</t>
  </si>
  <si>
    <t>90820202051050000151</t>
  </si>
  <si>
    <t xml:space="preserve">     Субсидии местным бюджетам по ОЦП "Развитие физической культуры, спорта и молодежной политики в Свердловской области до 2022 года" на предоставление социальных выплат молодым семьям на приобретение (строительство) жилья</t>
  </si>
  <si>
    <t xml:space="preserve">     Субсидии на предоставление социальных выплат молодым семьям на приобретение (строительство) жилья 
(федеральный бюджет)</t>
  </si>
  <si>
    <t>90820202077050000151</t>
  </si>
  <si>
    <t xml:space="preserve">      Субсидии местным бюджетам на строительство и реконструкцию объектов муниципальной собственности физической культуры и массового спорта</t>
  </si>
  <si>
    <t xml:space="preserve">     Субсидии местным бюджетам по ОЦП "Патриотическое воспитание граждан в Свердловской области" на подготовку молодых граждан к военной службе в 2014 году</t>
  </si>
  <si>
    <t>90820204041050000151</t>
  </si>
  <si>
    <t xml:space="preserve">     Межбюджетные трансферты на проведение мероприятий по подключению общедоступных библиотек муниципальных образований, расположенных на территории Свердловской области,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t>
  </si>
  <si>
    <t xml:space="preserve">      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</si>
  <si>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 xml:space="preserve">      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</si>
  <si>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90820204999050000151</t>
  </si>
  <si>
    <t xml:space="preserve">      Межбюджетные трансферты, передаваемые бюджетам муниципальных районов из резервного фонда Правительства СО на проведение ремонта кровли здания Муниципального казенного учреждения культуры Камышловского мунципального района "Методический культурно-информационный центр"</t>
  </si>
  <si>
    <t xml:space="preserve">      Межбюджетные трансферты на оказание государственной поддержки на конкурсной основе муниципальным учреждениям культуры Свердловской области (гранты) за счет областного бюджета для передачи Обуховскому сельскому поселению </t>
  </si>
  <si>
    <t xml:space="preserve">Управление Федеральной службы государственной регистрации, кадастра и картографии по Свердловской области                                                                </t>
  </si>
  <si>
    <t>32111625060016000140</t>
  </si>
  <si>
    <t xml:space="preserve">    Денежные взыскания (штрафы) за нарушение земельного законодательства</t>
  </si>
  <si>
    <t xml:space="preserve">Показатели исполнения бюджета муниципального образования Камышловский муниципальный район  </t>
  </si>
  <si>
    <t xml:space="preserve">за 2014 год по кодам видов доходов, подвидов доходов, классификации операций сектора государственного управления, </t>
  </si>
  <si>
    <t>относящихся к доходам бюджета</t>
  </si>
  <si>
    <t>00010300000000000000</t>
  </si>
  <si>
    <t>НАЛОГИ НА ТОВАРЫ (РАБОТЫ, УСЛУГИ), РЕАЛИЗУЕМЫЕ НА ТЕРРИТОРИИ РОССИЙСКОЙ ФЕДЕРАЦИИ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</si>
  <si>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</si>
  <si>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</si>
  <si>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</si>
  <si>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 xml:space="preserve">      Доходы от сдачи в аренду имущества, составляющего казну муниципальных районов (за исключением земельных участков) (аренда нежилого фонда) </t>
  </si>
  <si>
    <t>90111105075050004120</t>
  </si>
  <si>
    <t xml:space="preserve">     Доходы от сдачи в аренду имущества, составляющего казну муниципальных районов (за исключением земельных участков) (Плата за пользование жилыми помещениями (плата за наем) муниципального жилищного фонда муниципальных районов)</t>
  </si>
  <si>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</si>
  <si>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</si>
  <si>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r>
      <t xml:space="preserve">      Прочие доходы от оказания платных услуг (работ) получателями средств бюджетов муниципальных районов, </t>
    </r>
    <r>
      <rPr>
        <sz val="10"/>
        <rFont val="Arial Cyr"/>
        <family val="0"/>
      </rPr>
      <t>из них</t>
    </r>
    <r>
      <rPr>
        <b/>
        <sz val="10"/>
        <rFont val="Arial Cyr"/>
        <family val="0"/>
      </rPr>
      <t xml:space="preserve">: </t>
    </r>
  </si>
  <si>
    <t>00011302995050000130</t>
  </si>
  <si>
    <r>
      <t xml:space="preserve">Прочие доходы от компенсации затрат бюджетов МР, </t>
    </r>
    <r>
      <rPr>
        <sz val="10"/>
        <rFont val="Arial"/>
        <family val="0"/>
      </rPr>
      <t>из них</t>
    </r>
    <r>
      <rPr>
        <b/>
        <sz val="10"/>
        <rFont val="Arial Cyr"/>
        <family val="0"/>
      </rPr>
      <t>:</t>
    </r>
  </si>
  <si>
    <t>90811302995050001130</t>
  </si>
  <si>
    <t>90611701050050000180</t>
  </si>
  <si>
    <t xml:space="preserve">     Субсидии бюджетам на реализацию федеральных целевых программ, из них:</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</si>
  <si>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2014 году:</t>
  </si>
  <si>
    <t xml:space="preserve">      Субсидии на осуществление мероприятий по капитальному ремонту, приведению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</si>
  <si>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</si>
  <si>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00020204999050000151</t>
  </si>
  <si>
    <t xml:space="preserve">      Прочие межбюджетные трансферты, передаваемые бюджетам муниципальных районов: </t>
  </si>
  <si>
    <t>90821905000050000151</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</si>
</sst>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
    <numFmt numFmtId="188" formatCode="#,##0.0_ ;[Red]\-#,##0.0\ "/>
    <numFmt numFmtId="189" formatCode="#,##0.00000"/>
  </numFmts>
  <fonts count="74">
    <font>
      <sz val="10"/>
      <name val="Arial"/>
      <family val="0"/>
    </font>
    <font>
      <sz val="10"/>
      <name val="Arial Cyr"/>
      <family val="0"/>
    </font>
    <font>
      <sz val="8"/>
      <name val="Times New Roman"/>
      <family val="1"/>
    </font>
    <font>
      <b/>
      <sz val="8"/>
      <name val="Times New Roman"/>
      <family val="1"/>
    </font>
    <font>
      <sz val="10"/>
      <name val="Times New Roman"/>
      <family val="1"/>
    </font>
    <font>
      <b/>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sz val="11"/>
      <name val="Arial"/>
      <family val="2"/>
    </font>
    <font>
      <b/>
      <sz val="10"/>
      <name val="Arial"/>
      <family val="2"/>
    </font>
    <font>
      <sz val="8"/>
      <name val="Arial Cyr"/>
      <family val="0"/>
    </font>
    <font>
      <sz val="12"/>
      <name val="Times New Roman"/>
      <family val="1"/>
    </font>
    <font>
      <b/>
      <sz val="9"/>
      <name val="Times New Roman"/>
      <family val="1"/>
    </font>
    <font>
      <sz val="11"/>
      <name val="Times New Roman"/>
      <family val="1"/>
    </font>
    <font>
      <i/>
      <sz val="8"/>
      <name val="Times New Roman"/>
      <family val="1"/>
    </font>
    <font>
      <b/>
      <i/>
      <sz val="8"/>
      <name val="Times New Roman"/>
      <family val="1"/>
    </font>
    <font>
      <i/>
      <sz val="9"/>
      <name val="Times New Roman"/>
      <family val="1"/>
    </font>
    <font>
      <b/>
      <i/>
      <sz val="9"/>
      <name val="Times New Roman"/>
      <family val="1"/>
    </font>
    <font>
      <b/>
      <sz val="10"/>
      <name val="Arial Cyr"/>
      <family val="0"/>
    </font>
    <font>
      <b/>
      <sz val="12"/>
      <name val="Times New Roman"/>
      <family val="1"/>
    </font>
    <font>
      <i/>
      <sz val="10"/>
      <name val="Times New Roman"/>
      <family val="1"/>
    </font>
    <font>
      <sz val="10"/>
      <color indexed="8"/>
      <name val="Times New Roman"/>
      <family val="1"/>
    </font>
    <font>
      <b/>
      <sz val="10"/>
      <color indexed="8"/>
      <name val="Times New Roman"/>
      <family val="1"/>
    </font>
    <font>
      <sz val="8"/>
      <color indexed="10"/>
      <name val="Times New Roman"/>
      <family val="1"/>
    </font>
    <font>
      <sz val="9"/>
      <color indexed="10"/>
      <name val="Times New Roman"/>
      <family val="1"/>
    </font>
    <font>
      <b/>
      <sz val="11"/>
      <color indexed="10"/>
      <name val="Times New Roman"/>
      <family val="1"/>
    </font>
    <font>
      <b/>
      <sz val="8"/>
      <color indexed="10"/>
      <name val="Times New Roman"/>
      <family val="1"/>
    </font>
    <font>
      <sz val="11"/>
      <color indexed="10"/>
      <name val="Times New Roman"/>
      <family val="1"/>
    </font>
    <font>
      <b/>
      <sz val="10"/>
      <color indexed="8"/>
      <name val="Arial CYR"/>
      <family val="0"/>
    </font>
    <font>
      <sz val="10"/>
      <color indexed="8"/>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9"/>
      <color rgb="FFFF0000"/>
      <name val="Times New Roman"/>
      <family val="1"/>
    </font>
    <font>
      <b/>
      <sz val="11"/>
      <color rgb="FFFF0000"/>
      <name val="Times New Roman"/>
      <family val="1"/>
    </font>
    <font>
      <b/>
      <sz val="8"/>
      <color rgb="FFFF0000"/>
      <name val="Times New Roman"/>
      <family val="1"/>
    </font>
    <font>
      <sz val="11"/>
      <color rgb="FFFF0000"/>
      <name val="Times New Roman"/>
      <family val="1"/>
    </font>
    <font>
      <b/>
      <sz val="10"/>
      <color rgb="FF000000"/>
      <name val="Arial CYR"/>
      <family val="0"/>
    </font>
    <font>
      <sz val="10"/>
      <color rgb="FF000000"/>
      <name val="Arial Cyr"/>
      <family val="0"/>
    </font>
  </fonts>
  <fills count="6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
      <patternFill patternType="solid">
        <fgColor rgb="FFFFFFFF"/>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63"/>
      </top>
      <bottom>
        <color indexed="63"/>
      </bottom>
    </border>
    <border>
      <left style="thin">
        <color indexed="63"/>
      </left>
      <right>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50" fillId="3"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50" fillId="5"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50" fillId="7"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50" fillId="9"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50" fillId="11"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50"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50" fillId="15"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50" fillId="17"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50" fillId="19" borderId="0" applyNumberFormat="0" applyBorder="0" applyAlignment="0" applyProtection="0"/>
    <xf numFmtId="0" fontId="7" fillId="18" borderId="0" applyNumberFormat="0" applyBorder="0" applyAlignment="0" applyProtection="0"/>
    <xf numFmtId="0" fontId="7" fillId="8" borderId="0" applyNumberFormat="0" applyBorder="0" applyAlignment="0" applyProtection="0"/>
    <xf numFmtId="0" fontId="50" fillId="20"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50" fillId="21"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50" fillId="23" borderId="0" applyNumberFormat="0" applyBorder="0" applyAlignment="0" applyProtection="0"/>
    <xf numFmtId="0" fontId="7" fillId="22" borderId="0" applyNumberFormat="0" applyBorder="0" applyAlignment="0" applyProtection="0"/>
    <xf numFmtId="0" fontId="8" fillId="24" borderId="0" applyNumberFormat="0" applyBorder="0" applyAlignment="0" applyProtection="0"/>
    <xf numFmtId="0" fontId="51" fillId="25" borderId="0" applyNumberFormat="0" applyBorder="0" applyAlignment="0" applyProtection="0"/>
    <xf numFmtId="0" fontId="8" fillId="24" borderId="0" applyNumberFormat="0" applyBorder="0" applyAlignment="0" applyProtection="0"/>
    <xf numFmtId="0" fontId="8" fillId="16" borderId="0" applyNumberFormat="0" applyBorder="0" applyAlignment="0" applyProtection="0"/>
    <xf numFmtId="0" fontId="51" fillId="2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51" fillId="27" borderId="0" applyNumberFormat="0" applyBorder="0" applyAlignment="0" applyProtection="0"/>
    <xf numFmtId="0" fontId="8" fillId="18" borderId="0" applyNumberFormat="0" applyBorder="0" applyAlignment="0" applyProtection="0"/>
    <xf numFmtId="0" fontId="8" fillId="28" borderId="0" applyNumberFormat="0" applyBorder="0" applyAlignment="0" applyProtection="0"/>
    <xf numFmtId="0" fontId="51" fillId="29"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51" fillId="31"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51" fillId="33"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51" fillId="35"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51" fillId="37"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51" fillId="39" borderId="0" applyNumberFormat="0" applyBorder="0" applyAlignment="0" applyProtection="0"/>
    <xf numFmtId="0" fontId="8" fillId="38" borderId="0" applyNumberFormat="0" applyBorder="0" applyAlignment="0" applyProtection="0"/>
    <xf numFmtId="0" fontId="8" fillId="28" borderId="0" applyNumberFormat="0" applyBorder="0" applyAlignment="0" applyProtection="0"/>
    <xf numFmtId="0" fontId="51" fillId="40"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51" fillId="41" borderId="0" applyNumberFormat="0" applyBorder="0" applyAlignment="0" applyProtection="0"/>
    <xf numFmtId="0" fontId="8" fillId="30" borderId="0" applyNumberFormat="0" applyBorder="0" applyAlignment="0" applyProtection="0"/>
    <xf numFmtId="0" fontId="8" fillId="42" borderId="0" applyNumberFormat="0" applyBorder="0" applyAlignment="0" applyProtection="0"/>
    <xf numFmtId="0" fontId="51" fillId="43" borderId="0" applyNumberFormat="0" applyBorder="0" applyAlignment="0" applyProtection="0"/>
    <xf numFmtId="0" fontId="8" fillId="42" borderId="0" applyNumberFormat="0" applyBorder="0" applyAlignment="0" applyProtection="0"/>
    <xf numFmtId="0" fontId="9" fillId="12" borderId="1" applyNumberFormat="0" applyAlignment="0" applyProtection="0"/>
    <xf numFmtId="0" fontId="52" fillId="44" borderId="2" applyNumberFormat="0" applyAlignment="0" applyProtection="0"/>
    <xf numFmtId="0" fontId="9" fillId="12" borderId="1" applyNumberFormat="0" applyAlignment="0" applyProtection="0"/>
    <xf numFmtId="0" fontId="10" fillId="45" borderId="3" applyNumberFormat="0" applyAlignment="0" applyProtection="0"/>
    <xf numFmtId="0" fontId="53" fillId="46" borderId="4" applyNumberFormat="0" applyAlignment="0" applyProtection="0"/>
    <xf numFmtId="0" fontId="10" fillId="45" borderId="3" applyNumberFormat="0" applyAlignment="0" applyProtection="0"/>
    <xf numFmtId="0" fontId="11" fillId="45" borderId="1" applyNumberFormat="0" applyAlignment="0" applyProtection="0"/>
    <xf numFmtId="0" fontId="54" fillId="46" borderId="2" applyNumberFormat="0" applyAlignment="0" applyProtection="0"/>
    <xf numFmtId="0" fontId="11" fillId="45" borderId="1" applyNumberFormat="0" applyAlignment="0" applyProtection="0"/>
    <xf numFmtId="0" fontId="1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0" borderId="5" applyNumberFormat="0" applyFill="0" applyAlignment="0" applyProtection="0"/>
    <xf numFmtId="0" fontId="55" fillId="0" borderId="6" applyNumberFormat="0" applyFill="0" applyAlignment="0" applyProtection="0"/>
    <xf numFmtId="0" fontId="13" fillId="0" borderId="5" applyNumberFormat="0" applyFill="0" applyAlignment="0" applyProtection="0"/>
    <xf numFmtId="0" fontId="14" fillId="0" borderId="7" applyNumberFormat="0" applyFill="0" applyAlignment="0" applyProtection="0"/>
    <xf numFmtId="0" fontId="56" fillId="0" borderId="8" applyNumberFormat="0" applyFill="0" applyAlignment="0" applyProtection="0"/>
    <xf numFmtId="0" fontId="14" fillId="0" borderId="7" applyNumberFormat="0" applyFill="0" applyAlignment="0" applyProtection="0"/>
    <xf numFmtId="0" fontId="15" fillId="0" borderId="9" applyNumberFormat="0" applyFill="0" applyAlignment="0" applyProtection="0"/>
    <xf numFmtId="0" fontId="57" fillId="0" borderId="10"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16" fillId="0" borderId="11" applyNumberFormat="0" applyFill="0" applyAlignment="0" applyProtection="0"/>
    <xf numFmtId="0" fontId="58" fillId="0" borderId="12" applyNumberFormat="0" applyFill="0" applyAlignment="0" applyProtection="0"/>
    <xf numFmtId="0" fontId="16" fillId="0" borderId="11" applyNumberFormat="0" applyFill="0" applyAlignment="0" applyProtection="0"/>
    <xf numFmtId="0" fontId="17" fillId="47" borderId="13" applyNumberFormat="0" applyAlignment="0" applyProtection="0"/>
    <xf numFmtId="0" fontId="59" fillId="48" borderId="14" applyNumberFormat="0" applyAlignment="0" applyProtection="0"/>
    <xf numFmtId="0" fontId="17" fillId="47" borderId="13" applyNumberFormat="0" applyAlignment="0" applyProtection="0"/>
    <xf numFmtId="0" fontId="18" fillId="0" borderId="0" applyNumberFormat="0" applyFill="0" applyBorder="0" applyAlignment="0" applyProtection="0"/>
    <xf numFmtId="0" fontId="60" fillId="0" borderId="0" applyNumberFormat="0" applyFill="0" applyBorder="0" applyAlignment="0" applyProtection="0"/>
    <xf numFmtId="0" fontId="18" fillId="0" borderId="0" applyNumberFormat="0" applyFill="0" applyBorder="0" applyAlignment="0" applyProtection="0"/>
    <xf numFmtId="0" fontId="19" fillId="49" borderId="0" applyNumberFormat="0" applyBorder="0" applyAlignment="0" applyProtection="0"/>
    <xf numFmtId="0" fontId="61" fillId="50" borderId="0" applyNumberFormat="0" applyBorder="0" applyAlignment="0" applyProtection="0"/>
    <xf numFmtId="0" fontId="19" fillId="49" borderId="0" applyNumberFormat="0" applyBorder="0" applyAlignment="0" applyProtection="0"/>
    <xf numFmtId="0" fontId="50" fillId="0" borderId="0">
      <alignment/>
      <protection/>
    </xf>
    <xf numFmtId="0" fontId="1" fillId="51" borderId="0">
      <alignment/>
      <protection/>
    </xf>
    <xf numFmtId="0" fontId="0" fillId="0" borderId="0">
      <alignment/>
      <protection/>
    </xf>
    <xf numFmtId="0" fontId="0" fillId="0" borderId="0">
      <alignment/>
      <protection/>
    </xf>
    <xf numFmtId="0" fontId="1" fillId="0" borderId="0">
      <alignment/>
      <protection/>
    </xf>
    <xf numFmtId="0" fontId="20" fillId="0" borderId="0" applyNumberFormat="0" applyFill="0" applyBorder="0" applyAlignment="0" applyProtection="0"/>
    <xf numFmtId="0" fontId="21" fillId="4" borderId="0" applyNumberFormat="0" applyBorder="0" applyAlignment="0" applyProtection="0"/>
    <xf numFmtId="0" fontId="62" fillId="52" borderId="0" applyNumberFormat="0" applyBorder="0" applyAlignment="0" applyProtection="0"/>
    <xf numFmtId="0" fontId="21" fillId="4" borderId="0" applyNumberFormat="0" applyBorder="0" applyAlignment="0" applyProtection="0"/>
    <xf numFmtId="0" fontId="22" fillId="0" borderId="0" applyNumberFormat="0" applyFill="0" applyBorder="0" applyAlignment="0" applyProtection="0"/>
    <xf numFmtId="0" fontId="63" fillId="0" borderId="0" applyNumberFormat="0" applyFill="0" applyBorder="0" applyAlignment="0" applyProtection="0"/>
    <xf numFmtId="0" fontId="22" fillId="0" borderId="0" applyNumberFormat="0" applyFill="0" applyBorder="0" applyAlignment="0" applyProtection="0"/>
    <xf numFmtId="0" fontId="1" fillId="53" borderId="15" applyNumberFormat="0" applyFont="0" applyAlignment="0" applyProtection="0"/>
    <xf numFmtId="0" fontId="50" fillId="54" borderId="16" applyNumberFormat="0" applyFont="0" applyAlignment="0" applyProtection="0"/>
    <xf numFmtId="0" fontId="1" fillId="53" borderId="15" applyNumberFormat="0" applyFont="0" applyAlignment="0" applyProtection="0"/>
    <xf numFmtId="9" fontId="0" fillId="0" borderId="0" applyFont="0" applyFill="0" applyBorder="0" applyAlignment="0" applyProtection="0"/>
    <xf numFmtId="0" fontId="23" fillId="0" borderId="17" applyNumberFormat="0" applyFill="0" applyAlignment="0" applyProtection="0"/>
    <xf numFmtId="0" fontId="64" fillId="0" borderId="18" applyNumberFormat="0" applyFill="0" applyAlignment="0" applyProtection="0"/>
    <xf numFmtId="0" fontId="23" fillId="0" borderId="17" applyNumberFormat="0" applyFill="0" applyAlignment="0" applyProtection="0"/>
    <xf numFmtId="0" fontId="24" fillId="0" borderId="0" applyNumberFormat="0" applyFill="0" applyBorder="0" applyAlignment="0" applyProtection="0"/>
    <xf numFmtId="0" fontId="65" fillId="0" borderId="0" applyNumberFormat="0" applyFill="0" applyBorder="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5" fillId="6" borderId="0" applyNumberFormat="0" applyBorder="0" applyAlignment="0" applyProtection="0"/>
    <xf numFmtId="0" fontId="66" fillId="55" borderId="0" applyNumberFormat="0" applyBorder="0" applyAlignment="0" applyProtection="0"/>
    <xf numFmtId="0" fontId="25" fillId="6" borderId="0" applyNumberFormat="0" applyBorder="0" applyAlignment="0" applyProtection="0"/>
  </cellStyleXfs>
  <cellXfs count="328">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xf>
    <xf numFmtId="181" fontId="2" fillId="0" borderId="0" xfId="0" applyNumberFormat="1" applyFont="1" applyFill="1" applyAlignment="1">
      <alignment/>
    </xf>
    <xf numFmtId="0" fontId="2" fillId="0" borderId="19" xfId="0" applyFont="1" applyFill="1" applyBorder="1" applyAlignment="1">
      <alignment horizontal="center"/>
    </xf>
    <xf numFmtId="0" fontId="2" fillId="0" borderId="19"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xf>
    <xf numFmtId="0" fontId="2" fillId="0" borderId="19" xfId="0" applyFont="1" applyBorder="1" applyAlignment="1">
      <alignment horizontal="center"/>
    </xf>
    <xf numFmtId="4" fontId="6" fillId="0" borderId="19" xfId="0" applyNumberFormat="1" applyFont="1" applyBorder="1" applyAlignment="1">
      <alignment horizontal="right"/>
    </xf>
    <xf numFmtId="0" fontId="6" fillId="0" borderId="0" xfId="0" applyFont="1" applyFill="1" applyAlignment="1">
      <alignment horizontal="right"/>
    </xf>
    <xf numFmtId="0" fontId="4" fillId="0" borderId="0" xfId="0" applyFont="1" applyFill="1" applyAlignment="1">
      <alignment horizontal="right"/>
    </xf>
    <xf numFmtId="0" fontId="2" fillId="0" borderId="19" xfId="0" applyFont="1" applyFill="1" applyBorder="1" applyAlignment="1">
      <alignment horizontal="center" wrapText="1"/>
    </xf>
    <xf numFmtId="0" fontId="4" fillId="0" borderId="19" xfId="0" applyFont="1" applyFill="1" applyBorder="1" applyAlignment="1">
      <alignment wrapText="1"/>
    </xf>
    <xf numFmtId="0" fontId="3" fillId="0" borderId="19" xfId="0" applyFont="1" applyFill="1" applyBorder="1" applyAlignment="1">
      <alignment horizontal="center" wrapText="1"/>
    </xf>
    <xf numFmtId="0" fontId="3" fillId="0" borderId="19" xfId="0" applyFont="1" applyFill="1" applyBorder="1" applyAlignment="1">
      <alignment horizontal="center" vertical="center" wrapText="1"/>
    </xf>
    <xf numFmtId="0" fontId="3" fillId="33" borderId="19" xfId="0" applyFont="1" applyFill="1" applyBorder="1" applyAlignment="1">
      <alignment horizontal="center"/>
    </xf>
    <xf numFmtId="4" fontId="30" fillId="0" borderId="0" xfId="0" applyNumberFormat="1" applyFont="1" applyFill="1" applyAlignment="1">
      <alignment/>
    </xf>
    <xf numFmtId="0" fontId="67" fillId="0" borderId="0" xfId="0" applyFont="1" applyFill="1" applyAlignment="1">
      <alignment horizontal="center"/>
    </xf>
    <xf numFmtId="0" fontId="67" fillId="0" borderId="0" xfId="0" applyFont="1" applyFill="1" applyAlignment="1">
      <alignment/>
    </xf>
    <xf numFmtId="181" fontId="67" fillId="0" borderId="0" xfId="0" applyNumberFormat="1" applyFont="1" applyFill="1" applyAlignment="1">
      <alignment/>
    </xf>
    <xf numFmtId="4" fontId="67" fillId="0" borderId="0" xfId="0" applyNumberFormat="1" applyFont="1" applyFill="1" applyAlignment="1">
      <alignment/>
    </xf>
    <xf numFmtId="0" fontId="68" fillId="0" borderId="0" xfId="0" applyFont="1" applyFill="1" applyAlignment="1">
      <alignment horizontal="right"/>
    </xf>
    <xf numFmtId="0" fontId="68" fillId="0" borderId="0" xfId="127" applyFont="1" applyFill="1" applyAlignment="1">
      <alignment horizontal="right"/>
      <protection/>
    </xf>
    <xf numFmtId="0" fontId="67" fillId="0" borderId="0" xfId="0" applyFont="1" applyAlignment="1">
      <alignment horizontal="center"/>
    </xf>
    <xf numFmtId="0" fontId="67" fillId="0" borderId="0" xfId="0" applyFont="1" applyAlignment="1">
      <alignment/>
    </xf>
    <xf numFmtId="0" fontId="68" fillId="0" borderId="0" xfId="0" applyFont="1" applyFill="1" applyAlignment="1">
      <alignment/>
    </xf>
    <xf numFmtId="0" fontId="69" fillId="0" borderId="0" xfId="0" applyFont="1" applyAlignment="1">
      <alignment horizontal="center" vertical="top" wrapText="1"/>
    </xf>
    <xf numFmtId="0" fontId="3" fillId="23" borderId="19" xfId="0" applyFont="1" applyFill="1" applyBorder="1" applyAlignment="1">
      <alignment horizontal="center"/>
    </xf>
    <xf numFmtId="0" fontId="70" fillId="0" borderId="0" xfId="0" applyFont="1" applyFill="1" applyAlignment="1">
      <alignment/>
    </xf>
    <xf numFmtId="0" fontId="4" fillId="0" borderId="19" xfId="0" applyFont="1" applyBorder="1" applyAlignment="1">
      <alignment horizontal="left" vertical="top" wrapText="1"/>
    </xf>
    <xf numFmtId="0" fontId="4" fillId="0" borderId="19" xfId="0" applyFont="1" applyBorder="1" applyAlignment="1">
      <alignment horizontal="center" vertical="top" wrapText="1"/>
    </xf>
    <xf numFmtId="0" fontId="5" fillId="0" borderId="19" xfId="0" applyFont="1" applyBorder="1" applyAlignment="1">
      <alignment horizontal="left" vertical="top" wrapText="1"/>
    </xf>
    <xf numFmtId="4" fontId="4" fillId="0" borderId="19" xfId="0" applyNumberFormat="1" applyFont="1" applyBorder="1" applyAlignment="1">
      <alignment horizontal="right"/>
    </xf>
    <xf numFmtId="4" fontId="5" fillId="0" borderId="19" xfId="0" applyNumberFormat="1" applyFont="1" applyBorder="1" applyAlignment="1">
      <alignment horizontal="right"/>
    </xf>
    <xf numFmtId="4" fontId="4" fillId="0" borderId="19" xfId="0" applyNumberFormat="1" applyFont="1" applyBorder="1" applyAlignment="1">
      <alignment horizontal="right" wrapText="1"/>
    </xf>
    <xf numFmtId="0" fontId="6" fillId="0" borderId="19" xfId="0" applyFont="1" applyBorder="1" applyAlignment="1">
      <alignment horizontal="left" vertical="top" wrapText="1"/>
    </xf>
    <xf numFmtId="0" fontId="2" fillId="0" borderId="19" xfId="0" applyFont="1" applyBorder="1" applyAlignment="1">
      <alignment horizontal="center" vertical="top" wrapText="1"/>
    </xf>
    <xf numFmtId="0" fontId="6" fillId="0" borderId="19" xfId="0" applyFont="1" applyFill="1" applyBorder="1" applyAlignment="1">
      <alignment horizontal="left" vertical="top" wrapText="1"/>
    </xf>
    <xf numFmtId="0" fontId="31" fillId="0" borderId="19" xfId="0" applyFont="1" applyBorder="1" applyAlignment="1">
      <alignment horizontal="left" vertical="top" wrapText="1"/>
    </xf>
    <xf numFmtId="4" fontId="6" fillId="0" borderId="19" xfId="0" applyNumberFormat="1" applyFont="1" applyFill="1" applyBorder="1" applyAlignment="1">
      <alignment horizontal="right"/>
    </xf>
    <xf numFmtId="4" fontId="31" fillId="0" borderId="19" xfId="0" applyNumberFormat="1" applyFont="1" applyBorder="1" applyAlignment="1">
      <alignment horizontal="right"/>
    </xf>
    <xf numFmtId="4" fontId="6" fillId="0" borderId="19" xfId="0" applyNumberFormat="1" applyFont="1" applyBorder="1" applyAlignment="1">
      <alignment horizontal="right" wrapText="1"/>
    </xf>
    <xf numFmtId="0" fontId="6" fillId="0" borderId="0" xfId="127" applyFont="1" applyFill="1" applyAlignment="1">
      <alignment horizontal="right"/>
      <protection/>
    </xf>
    <xf numFmtId="4" fontId="2" fillId="0" borderId="0" xfId="0" applyNumberFormat="1" applyFont="1" applyFill="1" applyAlignment="1">
      <alignment/>
    </xf>
    <xf numFmtId="4" fontId="2" fillId="0" borderId="19" xfId="0" applyNumberFormat="1" applyFont="1" applyFill="1" applyBorder="1" applyAlignment="1">
      <alignment/>
    </xf>
    <xf numFmtId="10" fontId="2" fillId="0" borderId="19" xfId="0" applyNumberFormat="1" applyFont="1" applyFill="1" applyBorder="1" applyAlignment="1">
      <alignment/>
    </xf>
    <xf numFmtId="4" fontId="3" fillId="12" borderId="19" xfId="0" applyNumberFormat="1" applyFont="1" applyFill="1" applyBorder="1" applyAlignment="1">
      <alignment/>
    </xf>
    <xf numFmtId="4" fontId="3" fillId="0" borderId="19" xfId="0" applyNumberFormat="1" applyFont="1" applyFill="1" applyBorder="1" applyAlignment="1">
      <alignment/>
    </xf>
    <xf numFmtId="10" fontId="3" fillId="0" borderId="19" xfId="0" applyNumberFormat="1" applyFont="1" applyFill="1" applyBorder="1" applyAlignment="1">
      <alignment/>
    </xf>
    <xf numFmtId="0" fontId="5" fillId="23" borderId="19" xfId="0" applyFont="1" applyFill="1" applyBorder="1" applyAlignment="1">
      <alignment horizontal="center" wrapText="1"/>
    </xf>
    <xf numFmtId="4" fontId="3" fillId="23" borderId="19" xfId="0" applyNumberFormat="1" applyFont="1" applyFill="1" applyBorder="1" applyAlignment="1">
      <alignment/>
    </xf>
    <xf numFmtId="10" fontId="3" fillId="23" borderId="19" xfId="0" applyNumberFormat="1" applyFont="1" applyFill="1" applyBorder="1" applyAlignment="1">
      <alignment/>
    </xf>
    <xf numFmtId="0" fontId="3" fillId="12" borderId="19" xfId="0" applyFont="1" applyFill="1" applyBorder="1" applyAlignment="1">
      <alignment horizontal="center" vertical="center" wrapText="1"/>
    </xf>
    <xf numFmtId="4" fontId="2" fillId="0" borderId="20" xfId="0" applyNumberFormat="1" applyFont="1" applyFill="1" applyBorder="1" applyAlignment="1">
      <alignment/>
    </xf>
    <xf numFmtId="4" fontId="3" fillId="12" borderId="20" xfId="0" applyNumberFormat="1" applyFont="1" applyFill="1" applyBorder="1" applyAlignment="1">
      <alignment/>
    </xf>
    <xf numFmtId="10" fontId="3" fillId="12" borderId="19" xfId="0" applyNumberFormat="1" applyFont="1" applyFill="1" applyBorder="1" applyAlignment="1">
      <alignment/>
    </xf>
    <xf numFmtId="4" fontId="3" fillId="33" borderId="19" xfId="0" applyNumberFormat="1" applyFont="1" applyFill="1" applyBorder="1" applyAlignment="1">
      <alignment/>
    </xf>
    <xf numFmtId="10" fontId="3" fillId="33" borderId="19" xfId="0" applyNumberFormat="1" applyFont="1" applyFill="1" applyBorder="1" applyAlignment="1">
      <alignment/>
    </xf>
    <xf numFmtId="0" fontId="32" fillId="0" borderId="0" xfId="0" applyFont="1" applyFill="1" applyAlignment="1">
      <alignment wrapText="1"/>
    </xf>
    <xf numFmtId="0" fontId="71" fillId="0" borderId="0" xfId="0" applyFont="1" applyFill="1" applyAlignment="1">
      <alignment wrapText="1"/>
    </xf>
    <xf numFmtId="49" fontId="2" fillId="0" borderId="0" xfId="0" applyNumberFormat="1" applyFont="1" applyFill="1" applyAlignment="1">
      <alignment horizontal="center"/>
    </xf>
    <xf numFmtId="49" fontId="67" fillId="0" borderId="0" xfId="0" applyNumberFormat="1" applyFont="1" applyFill="1" applyAlignment="1">
      <alignment horizontal="center"/>
    </xf>
    <xf numFmtId="4" fontId="33" fillId="0" borderId="20" xfId="0" applyNumberFormat="1" applyFont="1" applyBorder="1" applyAlignment="1">
      <alignment horizontal="center" vertical="center" wrapText="1"/>
    </xf>
    <xf numFmtId="4" fontId="33" fillId="0" borderId="19" xfId="0" applyNumberFormat="1" applyFont="1" applyFill="1" applyBorder="1" applyAlignment="1">
      <alignment horizontal="center" vertical="center" wrapText="1"/>
    </xf>
    <xf numFmtId="10" fontId="33" fillId="0" borderId="19" xfId="0" applyNumberFormat="1" applyFont="1" applyFill="1" applyBorder="1" applyAlignment="1">
      <alignment horizontal="center" vertical="center" wrapText="1"/>
    </xf>
    <xf numFmtId="4" fontId="34" fillId="0" borderId="20" xfId="0" applyNumberFormat="1" applyFont="1" applyFill="1" applyBorder="1" applyAlignment="1">
      <alignment horizontal="center" vertical="center" wrapText="1"/>
    </xf>
    <xf numFmtId="10" fontId="34" fillId="0" borderId="19" xfId="0" applyNumberFormat="1" applyFont="1" applyFill="1" applyBorder="1" applyAlignment="1">
      <alignment horizontal="center" vertical="center" wrapText="1"/>
    </xf>
    <xf numFmtId="0" fontId="33" fillId="0" borderId="0" xfId="0" applyFont="1" applyFill="1" applyAlignment="1">
      <alignment/>
    </xf>
    <xf numFmtId="49" fontId="35" fillId="0" borderId="19" xfId="0" applyNumberFormat="1" applyFont="1" applyBorder="1" applyAlignment="1">
      <alignment horizontal="center" wrapText="1"/>
    </xf>
    <xf numFmtId="0" fontId="35" fillId="0" borderId="19" xfId="0" applyFont="1" applyBorder="1" applyAlignment="1">
      <alignment wrapText="1"/>
    </xf>
    <xf numFmtId="4" fontId="35" fillId="0" borderId="20" xfId="0" applyNumberFormat="1" applyFont="1" applyBorder="1" applyAlignment="1">
      <alignment horizontal="center" vertical="center" wrapText="1"/>
    </xf>
    <xf numFmtId="4" fontId="35" fillId="0" borderId="19" xfId="0" applyNumberFormat="1" applyFont="1" applyFill="1" applyBorder="1" applyAlignment="1">
      <alignment horizontal="center" vertical="center" wrapText="1"/>
    </xf>
    <xf numFmtId="10" fontId="35" fillId="0" borderId="19" xfId="0" applyNumberFormat="1" applyFont="1" applyFill="1" applyBorder="1" applyAlignment="1">
      <alignment horizontal="center" vertical="center" wrapText="1"/>
    </xf>
    <xf numFmtId="4" fontId="36" fillId="0" borderId="20" xfId="0" applyNumberFormat="1" applyFont="1" applyFill="1" applyBorder="1" applyAlignment="1">
      <alignment horizontal="center" vertical="center" wrapText="1"/>
    </xf>
    <xf numFmtId="10" fontId="36" fillId="0" borderId="19" xfId="0" applyNumberFormat="1" applyFont="1" applyFill="1" applyBorder="1" applyAlignment="1">
      <alignment horizontal="center" vertical="center" wrapText="1"/>
    </xf>
    <xf numFmtId="0" fontId="35" fillId="0" borderId="0" xfId="0" applyFont="1" applyFill="1" applyAlignment="1">
      <alignment/>
    </xf>
    <xf numFmtId="49" fontId="33" fillId="0" borderId="19" xfId="0" applyNumberFormat="1" applyFont="1" applyBorder="1" applyAlignment="1">
      <alignment horizontal="center" wrapText="1"/>
    </xf>
    <xf numFmtId="0" fontId="33" fillId="0" borderId="19" xfId="0" applyFont="1" applyBorder="1" applyAlignment="1">
      <alignment wrapText="1"/>
    </xf>
    <xf numFmtId="49" fontId="4" fillId="0" borderId="19" xfId="0" applyNumberFormat="1" applyFont="1" applyBorder="1" applyAlignment="1">
      <alignment horizontal="center" wrapText="1"/>
    </xf>
    <xf numFmtId="0" fontId="4" fillId="0" borderId="19" xfId="0" applyFont="1" applyBorder="1" applyAlignment="1">
      <alignment wrapText="1"/>
    </xf>
    <xf numFmtId="0" fontId="5" fillId="0" borderId="1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5" fillId="0" borderId="20" xfId="0" applyFont="1" applyFill="1" applyBorder="1" applyAlignment="1">
      <alignment horizontal="center" vertical="center" wrapText="1"/>
    </xf>
    <xf numFmtId="49" fontId="6" fillId="33" borderId="19" xfId="0" applyNumberFormat="1" applyFont="1" applyFill="1" applyBorder="1" applyAlignment="1">
      <alignment horizontal="center" wrapText="1"/>
    </xf>
    <xf numFmtId="0" fontId="6" fillId="33" borderId="19" xfId="0" applyFont="1" applyFill="1" applyBorder="1" applyAlignment="1">
      <alignment wrapText="1"/>
    </xf>
    <xf numFmtId="4" fontId="6" fillId="33" borderId="20" xfId="0" applyNumberFormat="1" applyFont="1" applyFill="1" applyBorder="1" applyAlignment="1">
      <alignment horizontal="center" vertical="center" wrapText="1"/>
    </xf>
    <xf numFmtId="4" fontId="6" fillId="33" borderId="19" xfId="0" applyNumberFormat="1" applyFont="1" applyFill="1" applyBorder="1" applyAlignment="1">
      <alignment horizontal="center" vertical="center" wrapText="1"/>
    </xf>
    <xf numFmtId="10" fontId="6" fillId="33" borderId="19" xfId="0" applyNumberFormat="1" applyFont="1" applyFill="1" applyBorder="1" applyAlignment="1">
      <alignment horizontal="center" vertical="center" wrapText="1"/>
    </xf>
    <xf numFmtId="4" fontId="31" fillId="33" borderId="20" xfId="0" applyNumberFormat="1" applyFont="1" applyFill="1" applyBorder="1" applyAlignment="1">
      <alignment horizontal="center" vertical="center" wrapText="1"/>
    </xf>
    <xf numFmtId="10" fontId="31" fillId="33" borderId="19" xfId="0" applyNumberFormat="1" applyFont="1" applyFill="1" applyBorder="1" applyAlignment="1">
      <alignment horizontal="center" vertical="center" wrapText="1"/>
    </xf>
    <xf numFmtId="0" fontId="6" fillId="0" borderId="0" xfId="0" applyFont="1" applyFill="1" applyAlignment="1">
      <alignment/>
    </xf>
    <xf numFmtId="49" fontId="6" fillId="0" borderId="19" xfId="0" applyNumberFormat="1" applyFont="1" applyBorder="1" applyAlignment="1">
      <alignment horizontal="center" wrapText="1"/>
    </xf>
    <xf numFmtId="0" fontId="6" fillId="0" borderId="19" xfId="0" applyFont="1" applyFill="1" applyBorder="1" applyAlignment="1">
      <alignment horizontal="left" vertical="center" wrapText="1"/>
    </xf>
    <xf numFmtId="4" fontId="6" fillId="0" borderId="20" xfId="0" applyNumberFormat="1" applyFont="1" applyBorder="1" applyAlignment="1">
      <alignment horizontal="center" vertical="center" wrapText="1"/>
    </xf>
    <xf numFmtId="4" fontId="6" fillId="0" borderId="19" xfId="0" applyNumberFormat="1" applyFont="1" applyFill="1" applyBorder="1" applyAlignment="1">
      <alignment horizontal="center" vertical="center" wrapText="1"/>
    </xf>
    <xf numFmtId="10" fontId="6" fillId="0" borderId="19" xfId="0" applyNumberFormat="1" applyFont="1" applyFill="1" applyBorder="1" applyAlignment="1">
      <alignment horizontal="center" vertical="center" wrapText="1"/>
    </xf>
    <xf numFmtId="4" fontId="31" fillId="0" borderId="20" xfId="0" applyNumberFormat="1" applyFont="1" applyFill="1" applyBorder="1" applyAlignment="1">
      <alignment horizontal="center" vertical="center" wrapText="1"/>
    </xf>
    <xf numFmtId="10" fontId="31" fillId="0" borderId="19" xfId="0" applyNumberFormat="1" applyFont="1" applyFill="1" applyBorder="1" applyAlignment="1">
      <alignment horizontal="center" vertical="center" wrapText="1"/>
    </xf>
    <xf numFmtId="0" fontId="6" fillId="0" borderId="19" xfId="0" applyFont="1" applyBorder="1" applyAlignment="1">
      <alignment wrapText="1"/>
    </xf>
    <xf numFmtId="4" fontId="31"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wrapText="1"/>
    </xf>
    <xf numFmtId="0" fontId="6" fillId="0" borderId="19" xfId="0" applyFont="1" applyFill="1" applyBorder="1" applyAlignment="1">
      <alignment wrapText="1"/>
    </xf>
    <xf numFmtId="4" fontId="6" fillId="0" borderId="20" xfId="0" applyNumberFormat="1"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Fill="1" applyAlignment="1">
      <alignment/>
    </xf>
    <xf numFmtId="4" fontId="34" fillId="0" borderId="19" xfId="0" applyNumberFormat="1" applyFont="1" applyFill="1" applyBorder="1" applyAlignment="1">
      <alignment horizontal="center" vertical="center" wrapText="1"/>
    </xf>
    <xf numFmtId="0" fontId="31" fillId="0" borderId="0" xfId="0" applyFont="1" applyFill="1" applyAlignment="1">
      <alignment/>
    </xf>
    <xf numFmtId="10" fontId="34" fillId="33" borderId="19" xfId="0" applyNumberFormat="1" applyFont="1" applyFill="1" applyBorder="1" applyAlignment="1">
      <alignment horizontal="center" vertical="center" wrapText="1"/>
    </xf>
    <xf numFmtId="49" fontId="31" fillId="21" borderId="19" xfId="0" applyNumberFormat="1" applyFont="1" applyFill="1" applyBorder="1" applyAlignment="1">
      <alignment horizontal="center" wrapText="1"/>
    </xf>
    <xf numFmtId="0" fontId="26" fillId="21" borderId="19" xfId="0" applyFont="1" applyFill="1" applyBorder="1" applyAlignment="1">
      <alignment horizontal="center" wrapText="1"/>
    </xf>
    <xf numFmtId="4" fontId="31" fillId="21" borderId="20" xfId="0" applyNumberFormat="1" applyFont="1" applyFill="1" applyBorder="1" applyAlignment="1">
      <alignment horizontal="center" vertical="center" wrapText="1"/>
    </xf>
    <xf numFmtId="10" fontId="31" fillId="21" borderId="19" xfId="0" applyNumberFormat="1" applyFont="1" applyFill="1" applyBorder="1" applyAlignment="1">
      <alignment horizontal="center" vertical="center" wrapText="1"/>
    </xf>
    <xf numFmtId="4" fontId="2" fillId="0" borderId="21" xfId="0" applyNumberFormat="1" applyFont="1" applyFill="1" applyBorder="1" applyAlignment="1">
      <alignment/>
    </xf>
    <xf numFmtId="0" fontId="4" fillId="51" borderId="19" xfId="0" applyFont="1" applyFill="1" applyBorder="1" applyAlignment="1">
      <alignment horizontal="left" vertical="top" wrapText="1"/>
    </xf>
    <xf numFmtId="0" fontId="5" fillId="33" borderId="19" xfId="0" applyFont="1" applyFill="1" applyBorder="1" applyAlignment="1">
      <alignment horizontal="center" wrapText="1"/>
    </xf>
    <xf numFmtId="0" fontId="2" fillId="0" borderId="0" xfId="0" applyFont="1" applyFill="1" applyAlignment="1">
      <alignment wrapText="1"/>
    </xf>
    <xf numFmtId="0" fontId="3" fillId="0" borderId="0" xfId="0" applyFont="1" applyFill="1" applyAlignment="1">
      <alignment/>
    </xf>
    <xf numFmtId="4" fontId="37" fillId="56" borderId="19" xfId="124" applyNumberFormat="1" applyFont="1" applyFill="1" applyBorder="1" applyAlignment="1">
      <alignment horizontal="right" vertical="top" shrinkToFit="1"/>
      <protection/>
    </xf>
    <xf numFmtId="0" fontId="2" fillId="0" borderId="0" xfId="0" applyFont="1" applyFill="1" applyAlignment="1">
      <alignment horizontal="center" vertical="center"/>
    </xf>
    <xf numFmtId="0" fontId="4" fillId="0" borderId="0" xfId="127" applyFont="1" applyFill="1" applyAlignment="1">
      <alignment horizontal="right"/>
      <protection/>
    </xf>
    <xf numFmtId="0" fontId="37" fillId="51" borderId="19" xfId="124" applyFont="1" applyFill="1" applyBorder="1" applyAlignment="1">
      <alignment vertical="top" wrapText="1"/>
      <protection/>
    </xf>
    <xf numFmtId="0" fontId="2" fillId="0" borderId="19"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shrinkToFit="1"/>
    </xf>
    <xf numFmtId="0" fontId="2" fillId="0" borderId="19" xfId="0" applyNumberFormat="1" applyFont="1" applyFill="1" applyBorder="1" applyAlignment="1">
      <alignment horizontal="center" vertical="center"/>
    </xf>
    <xf numFmtId="49" fontId="37" fillId="51" borderId="19" xfId="124" applyNumberFormat="1" applyFont="1" applyFill="1" applyBorder="1" applyAlignment="1">
      <alignment horizontal="center" vertical="top" shrinkToFit="1"/>
      <protection/>
    </xf>
    <xf numFmtId="0" fontId="1" fillId="0" borderId="0" xfId="0" applyFont="1" applyFill="1" applyAlignment="1">
      <alignment/>
    </xf>
    <xf numFmtId="49" fontId="1" fillId="51" borderId="19" xfId="124" applyNumberFormat="1" applyFont="1" applyFill="1" applyBorder="1" applyAlignment="1">
      <alignment horizontal="center" vertical="top" shrinkToFit="1"/>
      <protection/>
    </xf>
    <xf numFmtId="0" fontId="3" fillId="0" borderId="19" xfId="0" applyFont="1" applyFill="1" applyBorder="1" applyAlignment="1">
      <alignment horizontal="center"/>
    </xf>
    <xf numFmtId="0" fontId="1" fillId="0" borderId="0" xfId="0" applyFont="1" applyFill="1" applyAlignment="1">
      <alignment wrapText="1"/>
    </xf>
    <xf numFmtId="0" fontId="1" fillId="51" borderId="19" xfId="124" applyFont="1" applyFill="1" applyBorder="1" applyAlignment="1">
      <alignment vertical="top" wrapText="1"/>
      <protection/>
    </xf>
    <xf numFmtId="0" fontId="72" fillId="51" borderId="23" xfId="124" applyFont="1" applyFill="1" applyBorder="1" applyAlignment="1">
      <alignment/>
      <protection/>
    </xf>
    <xf numFmtId="0" fontId="72" fillId="51" borderId="24" xfId="124" applyFont="1" applyFill="1" applyBorder="1" applyAlignment="1">
      <alignment/>
      <protection/>
    </xf>
    <xf numFmtId="49" fontId="72" fillId="51" borderId="19" xfId="124" applyNumberFormat="1" applyFont="1" applyFill="1" applyBorder="1" applyAlignment="1">
      <alignment horizontal="center" vertical="top" shrinkToFit="1"/>
      <protection/>
    </xf>
    <xf numFmtId="0" fontId="2" fillId="0" borderId="0" xfId="0" applyFont="1" applyFill="1" applyAlignment="1">
      <alignment horizontal="right"/>
    </xf>
    <xf numFmtId="0" fontId="73" fillId="51" borderId="19" xfId="124" applyFont="1" applyFill="1" applyBorder="1" applyAlignment="1">
      <alignment vertical="top" wrapText="1"/>
      <protection/>
    </xf>
    <xf numFmtId="4" fontId="73" fillId="56" borderId="19" xfId="124" applyNumberFormat="1" applyFont="1" applyFill="1" applyBorder="1" applyAlignment="1">
      <alignment horizontal="right" vertical="top" shrinkToFit="1"/>
      <protection/>
    </xf>
    <xf numFmtId="0" fontId="72" fillId="51" borderId="19" xfId="124" applyFont="1" applyFill="1" applyBorder="1" applyAlignment="1">
      <alignment vertical="top" wrapText="1"/>
      <protection/>
    </xf>
    <xf numFmtId="49" fontId="73" fillId="51" borderId="19" xfId="124" applyNumberFormat="1" applyFont="1" applyFill="1" applyBorder="1" applyAlignment="1">
      <alignment horizontal="center" vertical="top" shrinkToFit="1"/>
      <protection/>
    </xf>
    <xf numFmtId="4" fontId="72" fillId="56" borderId="19" xfId="124" applyNumberFormat="1" applyFont="1" applyFill="1" applyBorder="1" applyAlignment="1">
      <alignment horizontal="right" vertical="top" shrinkToFit="1"/>
      <protection/>
    </xf>
    <xf numFmtId="10" fontId="72" fillId="56" borderId="19" xfId="124" applyNumberFormat="1" applyFont="1" applyFill="1" applyBorder="1" applyAlignment="1">
      <alignment horizontal="right" vertical="top" shrinkToFit="1"/>
      <protection/>
    </xf>
    <xf numFmtId="4" fontId="72" fillId="33" borderId="19" xfId="124" applyNumberFormat="1" applyFont="1" applyFill="1" applyBorder="1" applyAlignment="1">
      <alignment horizontal="right" vertical="top" shrinkToFit="1"/>
      <protection/>
    </xf>
    <xf numFmtId="10" fontId="72" fillId="33" borderId="19" xfId="124" applyNumberFormat="1" applyFont="1" applyFill="1" applyBorder="1" applyAlignment="1">
      <alignment horizontal="right" vertical="top" shrinkToFit="1"/>
      <protection/>
    </xf>
    <xf numFmtId="4" fontId="67" fillId="0" borderId="0" xfId="0" applyNumberFormat="1" applyFont="1" applyAlignment="1">
      <alignment horizontal="center"/>
    </xf>
    <xf numFmtId="4" fontId="2" fillId="0" borderId="0" xfId="0" applyNumberFormat="1" applyFont="1" applyAlignment="1">
      <alignment horizontal="center"/>
    </xf>
    <xf numFmtId="0" fontId="4" fillId="0" borderId="0" xfId="0" applyFont="1" applyAlignment="1">
      <alignment/>
    </xf>
    <xf numFmtId="0" fontId="4" fillId="57" borderId="0" xfId="0" applyFont="1" applyFill="1" applyAlignment="1">
      <alignment horizontal="left" wrapText="1"/>
    </xf>
    <xf numFmtId="0" fontId="4" fillId="0" borderId="0" xfId="0" applyFont="1" applyAlignment="1">
      <alignment horizontal="right"/>
    </xf>
    <xf numFmtId="0" fontId="38" fillId="57" borderId="0" xfId="0" applyFont="1" applyFill="1" applyAlignment="1">
      <alignment horizontal="center" wrapText="1"/>
    </xf>
    <xf numFmtId="0" fontId="38" fillId="57" borderId="0" xfId="0" applyFont="1" applyFill="1" applyAlignment="1">
      <alignment horizontal="center"/>
    </xf>
    <xf numFmtId="0" fontId="39" fillId="57" borderId="25" xfId="0" applyFont="1" applyFill="1" applyBorder="1" applyAlignment="1">
      <alignment horizontal="center"/>
    </xf>
    <xf numFmtId="0" fontId="39" fillId="57" borderId="25" xfId="0" applyFont="1" applyFill="1" applyBorder="1" applyAlignment="1">
      <alignment horizontal="center" vertical="center" wrapText="1"/>
    </xf>
    <xf numFmtId="0" fontId="4" fillId="57" borderId="3" xfId="0" applyFont="1" applyFill="1" applyBorder="1" applyAlignment="1">
      <alignment horizontal="center"/>
    </xf>
    <xf numFmtId="49" fontId="5" fillId="58" borderId="3" xfId="0" applyNumberFormat="1" applyFont="1" applyFill="1" applyBorder="1" applyAlignment="1">
      <alignment horizontal="center" vertical="top" wrapText="1"/>
    </xf>
    <xf numFmtId="0" fontId="5" fillId="58" borderId="3" xfId="0" applyFont="1" applyFill="1" applyBorder="1" applyAlignment="1">
      <alignment horizontal="justify" vertical="top" wrapText="1"/>
    </xf>
    <xf numFmtId="4" fontId="5" fillId="58" borderId="3" xfId="0" applyNumberFormat="1" applyFont="1" applyFill="1" applyBorder="1" applyAlignment="1">
      <alignment horizontal="right" vertical="top" shrinkToFit="1"/>
    </xf>
    <xf numFmtId="10" fontId="5" fillId="58" borderId="3" xfId="0" applyNumberFormat="1" applyFont="1" applyFill="1" applyBorder="1" applyAlignment="1">
      <alignment horizontal="right" vertical="top" wrapText="1"/>
    </xf>
    <xf numFmtId="49" fontId="4" fillId="57" borderId="3" xfId="0" applyNumberFormat="1" applyFont="1" applyFill="1" applyBorder="1" applyAlignment="1">
      <alignment horizontal="center" vertical="top" shrinkToFit="1"/>
    </xf>
    <xf numFmtId="0" fontId="4" fillId="57" borderId="3" xfId="0" applyFont="1" applyFill="1" applyBorder="1" applyAlignment="1">
      <alignment horizontal="left" vertical="top" wrapText="1"/>
    </xf>
    <xf numFmtId="4" fontId="4" fillId="57" borderId="3" xfId="0" applyNumberFormat="1" applyFont="1" applyFill="1" applyBorder="1" applyAlignment="1">
      <alignment horizontal="right" vertical="top" shrinkToFit="1"/>
    </xf>
    <xf numFmtId="10" fontId="5" fillId="57" borderId="3" xfId="0" applyNumberFormat="1" applyFont="1" applyFill="1" applyBorder="1" applyAlignment="1">
      <alignment horizontal="right" vertical="top" wrapText="1"/>
    </xf>
    <xf numFmtId="49" fontId="5" fillId="58" borderId="3" xfId="0" applyNumberFormat="1" applyFont="1" applyFill="1" applyBorder="1" applyAlignment="1">
      <alignment horizontal="center" vertical="top" shrinkToFit="1"/>
    </xf>
    <xf numFmtId="0" fontId="5" fillId="58" borderId="3" xfId="0" applyFont="1" applyFill="1" applyBorder="1" applyAlignment="1">
      <alignment horizontal="left" vertical="top" wrapText="1"/>
    </xf>
    <xf numFmtId="0" fontId="5" fillId="58" borderId="26" xfId="0" applyFont="1" applyFill="1" applyBorder="1" applyAlignment="1">
      <alignment horizontal="left" vertical="top" wrapText="1"/>
    </xf>
    <xf numFmtId="4" fontId="5" fillId="58" borderId="3" xfId="0" applyNumberFormat="1" applyFont="1" applyFill="1" applyBorder="1" applyAlignment="1">
      <alignment horizontal="right" vertical="top" wrapText="1"/>
    </xf>
    <xf numFmtId="0" fontId="4" fillId="57" borderId="3" xfId="0" applyNumberFormat="1" applyFont="1" applyFill="1" applyBorder="1" applyAlignment="1">
      <alignment horizontal="left" vertical="top" wrapText="1"/>
    </xf>
    <xf numFmtId="49" fontId="4" fillId="58" borderId="3" xfId="0" applyNumberFormat="1" applyFont="1" applyFill="1" applyBorder="1" applyAlignment="1">
      <alignment horizontal="center" vertical="top" shrinkToFit="1"/>
    </xf>
    <xf numFmtId="4" fontId="4" fillId="0" borderId="0" xfId="0" applyNumberFormat="1" applyFont="1" applyAlignment="1">
      <alignment/>
    </xf>
    <xf numFmtId="0" fontId="4" fillId="57" borderId="27" xfId="0" applyFont="1" applyFill="1" applyBorder="1" applyAlignment="1">
      <alignment horizontal="left" vertical="top" wrapText="1"/>
    </xf>
    <xf numFmtId="0" fontId="4" fillId="57" borderId="27" xfId="0" applyNumberFormat="1" applyFont="1" applyFill="1" applyBorder="1" applyAlignment="1">
      <alignment horizontal="left" vertical="top" wrapText="1"/>
    </xf>
    <xf numFmtId="49" fontId="4" fillId="0" borderId="3" xfId="0" applyNumberFormat="1" applyFont="1" applyFill="1" applyBorder="1" applyAlignment="1">
      <alignment horizontal="center" vertical="top" shrinkToFit="1"/>
    </xf>
    <xf numFmtId="0" fontId="4" fillId="0" borderId="3" xfId="0" applyFont="1" applyFill="1" applyBorder="1" applyAlignment="1">
      <alignment horizontal="left" vertical="top" wrapText="1"/>
    </xf>
    <xf numFmtId="4" fontId="4" fillId="0" borderId="3" xfId="0" applyNumberFormat="1" applyFont="1" applyFill="1" applyBorder="1" applyAlignment="1">
      <alignment horizontal="right" vertical="top" shrinkToFit="1"/>
    </xf>
    <xf numFmtId="10" fontId="4" fillId="57" borderId="3" xfId="0" applyNumberFormat="1" applyFont="1" applyFill="1" applyBorder="1" applyAlignment="1">
      <alignment horizontal="right" vertical="top" wrapText="1"/>
    </xf>
    <xf numFmtId="10" fontId="5" fillId="0" borderId="3" xfId="0" applyNumberFormat="1" applyFont="1" applyFill="1" applyBorder="1" applyAlignment="1">
      <alignment horizontal="right" vertical="top" wrapText="1"/>
    </xf>
    <xf numFmtId="49" fontId="4" fillId="57" borderId="28" xfId="0" applyNumberFormat="1" applyFont="1" applyFill="1" applyBorder="1" applyAlignment="1">
      <alignment horizontal="center" vertical="top" shrinkToFit="1"/>
    </xf>
    <xf numFmtId="0" fontId="4" fillId="57" borderId="29" xfId="0" applyFont="1" applyFill="1" applyBorder="1" applyAlignment="1">
      <alignment horizontal="left" vertical="top" wrapText="1"/>
    </xf>
    <xf numFmtId="4" fontId="4" fillId="57" borderId="28" xfId="0" applyNumberFormat="1" applyFont="1" applyFill="1" applyBorder="1" applyAlignment="1">
      <alignment horizontal="right" vertical="top" shrinkToFit="1"/>
    </xf>
    <xf numFmtId="49" fontId="4" fillId="57" borderId="30" xfId="0" applyNumberFormat="1" applyFont="1" applyFill="1" applyBorder="1" applyAlignment="1">
      <alignment horizontal="center" vertical="top" shrinkToFit="1"/>
    </xf>
    <xf numFmtId="4" fontId="4" fillId="57" borderId="31" xfId="0" applyNumberFormat="1" applyFont="1" applyFill="1" applyBorder="1" applyAlignment="1">
      <alignment horizontal="right" vertical="top" shrinkToFit="1"/>
    </xf>
    <xf numFmtId="49" fontId="40" fillId="58" borderId="3" xfId="0" applyNumberFormat="1" applyFont="1" applyFill="1" applyBorder="1" applyAlignment="1">
      <alignment horizontal="center" vertical="top" shrinkToFit="1"/>
    </xf>
    <xf numFmtId="0" fontId="41" fillId="58" borderId="25" xfId="0" applyFont="1" applyFill="1" applyBorder="1" applyAlignment="1">
      <alignment horizontal="left" vertical="top" wrapText="1"/>
    </xf>
    <xf numFmtId="4" fontId="41" fillId="58" borderId="32" xfId="0" applyNumberFormat="1" applyFont="1" applyFill="1" applyBorder="1" applyAlignment="1">
      <alignment horizontal="right" vertical="top" shrinkToFit="1"/>
    </xf>
    <xf numFmtId="4" fontId="41" fillId="58" borderId="31" xfId="0" applyNumberFormat="1" applyFont="1" applyFill="1" applyBorder="1" applyAlignment="1">
      <alignment horizontal="right" vertical="top" shrinkToFit="1"/>
    </xf>
    <xf numFmtId="10" fontId="41" fillId="58" borderId="3" xfId="0" applyNumberFormat="1" applyFont="1" applyFill="1" applyBorder="1" applyAlignment="1">
      <alignment horizontal="right" vertical="top" wrapText="1"/>
    </xf>
    <xf numFmtId="4" fontId="5" fillId="57" borderId="3" xfId="0" applyNumberFormat="1" applyFont="1" applyFill="1" applyBorder="1" applyAlignment="1">
      <alignment horizontal="right" vertical="top" shrinkToFit="1"/>
    </xf>
    <xf numFmtId="0" fontId="4" fillId="57" borderId="0" xfId="0" applyFont="1" applyFill="1" applyAlignment="1">
      <alignment/>
    </xf>
    <xf numFmtId="4" fontId="37" fillId="59" borderId="19" xfId="0" applyNumberFormat="1" applyFont="1" applyFill="1" applyBorder="1" applyAlignment="1">
      <alignment horizontal="right" vertical="top" shrinkToFit="1"/>
    </xf>
    <xf numFmtId="4" fontId="0" fillId="59" borderId="19" xfId="0" applyNumberFormat="1" applyFont="1" applyFill="1" applyBorder="1" applyAlignment="1">
      <alignment horizontal="right" vertical="top" shrinkToFit="1"/>
    </xf>
    <xf numFmtId="4" fontId="1" fillId="59" borderId="19" xfId="0" applyNumberFormat="1" applyFont="1" applyFill="1" applyBorder="1" applyAlignment="1">
      <alignment horizontal="right" vertical="top" shrinkToFit="1"/>
    </xf>
    <xf numFmtId="0" fontId="2" fillId="59" borderId="19" xfId="0" applyFont="1" applyFill="1" applyBorder="1" applyAlignment="1">
      <alignment horizontal="center" vertical="center" wrapText="1"/>
    </xf>
    <xf numFmtId="0" fontId="73" fillId="59" borderId="19" xfId="124" applyFont="1" applyFill="1" applyBorder="1" applyAlignment="1">
      <alignment vertical="top" wrapText="1"/>
      <protection/>
    </xf>
    <xf numFmtId="49" fontId="73" fillId="59" borderId="19" xfId="124" applyNumberFormat="1" applyFont="1" applyFill="1" applyBorder="1" applyAlignment="1">
      <alignment horizontal="center" vertical="top" shrinkToFit="1"/>
      <protection/>
    </xf>
    <xf numFmtId="181" fontId="2" fillId="59" borderId="0" xfId="0" applyNumberFormat="1" applyFont="1" applyFill="1" applyAlignment="1">
      <alignment/>
    </xf>
    <xf numFmtId="0" fontId="2" fillId="59" borderId="0" xfId="0" applyFont="1" applyFill="1" applyAlignment="1">
      <alignment/>
    </xf>
    <xf numFmtId="0" fontId="4" fillId="59" borderId="0" xfId="0" applyFont="1" applyFill="1" applyAlignment="1">
      <alignment horizontal="right"/>
    </xf>
    <xf numFmtId="0" fontId="4" fillId="59" borderId="0" xfId="127" applyFont="1" applyFill="1" applyAlignment="1">
      <alignment horizontal="right"/>
      <protection/>
    </xf>
    <xf numFmtId="0" fontId="2" fillId="59" borderId="0" xfId="0" applyFont="1" applyFill="1" applyAlignment="1">
      <alignment horizontal="center" vertical="center"/>
    </xf>
    <xf numFmtId="0" fontId="2" fillId="59" borderId="19" xfId="0" applyNumberFormat="1" applyFont="1" applyFill="1" applyBorder="1" applyAlignment="1">
      <alignment horizontal="center" vertical="center" shrinkToFit="1"/>
    </xf>
    <xf numFmtId="4" fontId="37" fillId="59" borderId="19" xfId="124" applyNumberFormat="1" applyFont="1" applyFill="1" applyBorder="1" applyAlignment="1">
      <alignment horizontal="right" vertical="top" shrinkToFit="1"/>
      <protection/>
    </xf>
    <xf numFmtId="4" fontId="1" fillId="59" borderId="19" xfId="124" applyNumberFormat="1" applyFont="1" applyFill="1" applyBorder="1" applyAlignment="1">
      <alignment horizontal="right" vertical="top" shrinkToFit="1"/>
      <protection/>
    </xf>
    <xf numFmtId="10" fontId="1" fillId="59" borderId="19" xfId="124" applyNumberFormat="1" applyFont="1" applyFill="1" applyBorder="1" applyAlignment="1">
      <alignment horizontal="right" vertical="top" shrinkToFit="1"/>
      <protection/>
    </xf>
    <xf numFmtId="4" fontId="72" fillId="59" borderId="19" xfId="124" applyNumberFormat="1" applyFont="1" applyFill="1" applyBorder="1" applyAlignment="1">
      <alignment horizontal="right" vertical="top" shrinkToFit="1"/>
      <protection/>
    </xf>
    <xf numFmtId="4" fontId="1" fillId="59" borderId="0" xfId="0" applyNumberFormat="1" applyFont="1" applyFill="1" applyAlignment="1">
      <alignment/>
    </xf>
    <xf numFmtId="0" fontId="1" fillId="59" borderId="0" xfId="0" applyFont="1" applyFill="1" applyAlignment="1">
      <alignment/>
    </xf>
    <xf numFmtId="4" fontId="2" fillId="59" borderId="0" xfId="0" applyNumberFormat="1" applyFont="1" applyFill="1" applyAlignment="1">
      <alignment/>
    </xf>
    <xf numFmtId="0" fontId="37" fillId="33" borderId="19" xfId="124" applyFont="1" applyFill="1" applyBorder="1" applyAlignment="1">
      <alignment vertical="top" wrapText="1"/>
      <protection/>
    </xf>
    <xf numFmtId="49" fontId="37" fillId="33" borderId="19" xfId="124" applyNumberFormat="1" applyFont="1" applyFill="1" applyBorder="1" applyAlignment="1">
      <alignment horizontal="center" vertical="top" shrinkToFit="1"/>
      <protection/>
    </xf>
    <xf numFmtId="4" fontId="37" fillId="33" borderId="19" xfId="124" applyNumberFormat="1" applyFont="1" applyFill="1" applyBorder="1" applyAlignment="1">
      <alignment horizontal="right" vertical="top" shrinkToFit="1"/>
      <protection/>
    </xf>
    <xf numFmtId="10" fontId="37" fillId="33" borderId="19" xfId="124" applyNumberFormat="1" applyFont="1" applyFill="1" applyBorder="1" applyAlignment="1">
      <alignment horizontal="right" vertical="top" shrinkToFit="1"/>
      <protection/>
    </xf>
    <xf numFmtId="10" fontId="1" fillId="33" borderId="19" xfId="124" applyNumberFormat="1" applyFont="1" applyFill="1" applyBorder="1" applyAlignment="1">
      <alignment horizontal="right" vertical="top" shrinkToFit="1"/>
      <protection/>
    </xf>
    <xf numFmtId="0" fontId="2" fillId="59" borderId="19" xfId="0" applyFont="1" applyFill="1" applyBorder="1" applyAlignment="1">
      <alignment horizontal="center"/>
    </xf>
    <xf numFmtId="0" fontId="4" fillId="59" borderId="0" xfId="0" applyFont="1" applyFill="1" applyAlignment="1">
      <alignment horizontal="center"/>
    </xf>
    <xf numFmtId="0" fontId="0" fillId="59" borderId="0" xfId="0" applyFill="1" applyAlignment="1">
      <alignment/>
    </xf>
    <xf numFmtId="0" fontId="4" fillId="59" borderId="0" xfId="0" applyFont="1" applyFill="1" applyAlignment="1">
      <alignment horizontal="left"/>
    </xf>
    <xf numFmtId="0" fontId="5" fillId="59" borderId="0" xfId="0" applyFont="1" applyFill="1" applyBorder="1" applyAlignment="1">
      <alignment horizontal="center" wrapText="1"/>
    </xf>
    <xf numFmtId="0" fontId="5" fillId="59" borderId="19" xfId="0" applyFont="1" applyFill="1" applyBorder="1" applyAlignment="1">
      <alignment horizontal="center"/>
    </xf>
    <xf numFmtId="49" fontId="37" fillId="59" borderId="19" xfId="0" applyNumberFormat="1" applyFont="1" applyFill="1" applyBorder="1" applyAlignment="1">
      <alignment horizontal="center" vertical="top" shrinkToFit="1"/>
    </xf>
    <xf numFmtId="0" fontId="37" fillId="59" borderId="19" xfId="0" applyFont="1" applyFill="1" applyBorder="1" applyAlignment="1">
      <alignment horizontal="left" vertical="top" wrapText="1"/>
    </xf>
    <xf numFmtId="10" fontId="37" fillId="59" borderId="19" xfId="0" applyNumberFormat="1" applyFont="1" applyFill="1" applyBorder="1" applyAlignment="1">
      <alignment horizontal="right" vertical="top" shrinkToFit="1"/>
    </xf>
    <xf numFmtId="49" fontId="0" fillId="59" borderId="19" xfId="0" applyNumberFormat="1" applyFill="1" applyBorder="1" applyAlignment="1">
      <alignment horizontal="center" vertical="top" shrinkToFit="1"/>
    </xf>
    <xf numFmtId="0" fontId="0" fillId="59" borderId="19" xfId="0" applyFill="1" applyBorder="1" applyAlignment="1">
      <alignment horizontal="left" vertical="top" wrapText="1"/>
    </xf>
    <xf numFmtId="49" fontId="1" fillId="59" borderId="19" xfId="0" applyNumberFormat="1" applyFont="1" applyFill="1" applyBorder="1" applyAlignment="1">
      <alignment horizontal="center" vertical="top" shrinkToFit="1"/>
    </xf>
    <xf numFmtId="10" fontId="1" fillId="59" borderId="19" xfId="0" applyNumberFormat="1" applyFont="1" applyFill="1" applyBorder="1" applyAlignment="1">
      <alignment horizontal="right" vertical="top" shrinkToFit="1"/>
    </xf>
    <xf numFmtId="49" fontId="28" fillId="59" borderId="19" xfId="0" applyNumberFormat="1" applyFont="1" applyFill="1" applyBorder="1" applyAlignment="1">
      <alignment horizontal="center" vertical="top" shrinkToFit="1"/>
    </xf>
    <xf numFmtId="0" fontId="28" fillId="59" borderId="19" xfId="0" applyFont="1" applyFill="1" applyBorder="1" applyAlignment="1">
      <alignment horizontal="left" vertical="top" wrapText="1"/>
    </xf>
    <xf numFmtId="4" fontId="28" fillId="59" borderId="19" xfId="0" applyNumberFormat="1" applyFont="1" applyFill="1" applyBorder="1" applyAlignment="1">
      <alignment horizontal="right" vertical="top" shrinkToFit="1"/>
    </xf>
    <xf numFmtId="49" fontId="0" fillId="59" borderId="19" xfId="0" applyNumberFormat="1" applyFont="1" applyFill="1" applyBorder="1" applyAlignment="1">
      <alignment horizontal="center" vertical="top" shrinkToFit="1"/>
    </xf>
    <xf numFmtId="0" fontId="0" fillId="59" borderId="19" xfId="0" applyFont="1" applyFill="1" applyBorder="1" applyAlignment="1">
      <alignment horizontal="left" vertical="top" wrapText="1"/>
    </xf>
    <xf numFmtId="4" fontId="0" fillId="59" borderId="19" xfId="0" applyNumberFormat="1" applyFont="1" applyFill="1" applyBorder="1" applyAlignment="1">
      <alignment horizontal="right" vertical="top" shrinkToFit="1"/>
    </xf>
    <xf numFmtId="4" fontId="0" fillId="59" borderId="19" xfId="0" applyNumberFormat="1" applyFont="1" applyFill="1" applyBorder="1" applyAlignment="1">
      <alignment vertical="justify"/>
    </xf>
    <xf numFmtId="4" fontId="28" fillId="59" borderId="19" xfId="0" applyNumberFormat="1" applyFont="1" applyFill="1" applyBorder="1" applyAlignment="1">
      <alignment vertical="justify"/>
    </xf>
    <xf numFmtId="49" fontId="0" fillId="59" borderId="19" xfId="0" applyNumberFormat="1" applyFont="1" applyFill="1" applyBorder="1" applyAlignment="1">
      <alignment horizontal="center" vertical="top" shrinkToFit="1"/>
    </xf>
    <xf numFmtId="0" fontId="0" fillId="59" borderId="19" xfId="0" applyFont="1" applyFill="1" applyBorder="1" applyAlignment="1">
      <alignment horizontal="left" vertical="top" wrapText="1"/>
    </xf>
    <xf numFmtId="0" fontId="1" fillId="59" borderId="19" xfId="0" applyFont="1" applyFill="1" applyBorder="1" applyAlignment="1">
      <alignment horizontal="left" vertical="top" wrapText="1"/>
    </xf>
    <xf numFmtId="10" fontId="0" fillId="59" borderId="19" xfId="0" applyNumberFormat="1" applyFont="1" applyFill="1" applyBorder="1" applyAlignment="1">
      <alignment horizontal="right" vertical="top" shrinkToFit="1"/>
    </xf>
    <xf numFmtId="4" fontId="0" fillId="59" borderId="0" xfId="0" applyNumberFormat="1" applyFill="1" applyAlignment="1">
      <alignment/>
    </xf>
    <xf numFmtId="0" fontId="37" fillId="59" borderId="24" xfId="0" applyFont="1" applyFill="1" applyBorder="1" applyAlignment="1">
      <alignment horizontal="left" vertical="top" wrapText="1"/>
    </xf>
    <xf numFmtId="0" fontId="0" fillId="59" borderId="24" xfId="0" applyFill="1" applyBorder="1" applyAlignment="1">
      <alignment horizontal="left" vertical="top" wrapText="1"/>
    </xf>
    <xf numFmtId="0" fontId="28" fillId="59" borderId="24" xfId="0" applyFont="1" applyFill="1" applyBorder="1" applyAlignment="1">
      <alignment horizontal="left" vertical="top" wrapText="1"/>
    </xf>
    <xf numFmtId="0" fontId="0" fillId="59" borderId="24" xfId="0" applyFont="1" applyFill="1" applyBorder="1" applyAlignment="1">
      <alignment horizontal="left" vertical="top" wrapText="1"/>
    </xf>
    <xf numFmtId="0" fontId="5" fillId="59" borderId="0" xfId="0" applyFont="1" applyFill="1" applyBorder="1" applyAlignment="1">
      <alignment horizontal="center"/>
    </xf>
    <xf numFmtId="10" fontId="37" fillId="59" borderId="19" xfId="124" applyNumberFormat="1" applyFont="1" applyFill="1" applyBorder="1" applyAlignment="1">
      <alignment horizontal="right" vertical="top" shrinkToFit="1"/>
      <protection/>
    </xf>
    <xf numFmtId="0" fontId="4" fillId="0" borderId="19" xfId="0" applyFont="1" applyBorder="1" applyAlignment="1">
      <alignment horizontal="center" vertical="center" wrapText="1"/>
    </xf>
    <xf numFmtId="0" fontId="0" fillId="0" borderId="0" xfId="0" applyFont="1" applyAlignment="1">
      <alignment/>
    </xf>
    <xf numFmtId="0" fontId="30" fillId="0" borderId="19" xfId="0" applyFont="1" applyBorder="1" applyAlignment="1">
      <alignment vertical="center" wrapText="1"/>
    </xf>
    <xf numFmtId="0" fontId="30" fillId="0" borderId="19" xfId="0" applyFont="1" applyBorder="1" applyAlignment="1">
      <alignment horizontal="center" vertical="center" wrapText="1"/>
    </xf>
    <xf numFmtId="3" fontId="30" fillId="0" borderId="19" xfId="0" applyNumberFormat="1" applyFont="1" applyBorder="1" applyAlignment="1">
      <alignment horizontal="center" vertical="center" wrapText="1"/>
    </xf>
    <xf numFmtId="0" fontId="2" fillId="60" borderId="0" xfId="0" applyFont="1" applyFill="1" applyAlignment="1">
      <alignment/>
    </xf>
    <xf numFmtId="0" fontId="4" fillId="57" borderId="0" xfId="0" applyFont="1" applyFill="1" applyAlignment="1">
      <alignment horizontal="right" wrapText="1"/>
    </xf>
    <xf numFmtId="0" fontId="4" fillId="57" borderId="28" xfId="0" applyFont="1" applyFill="1" applyBorder="1" applyAlignment="1">
      <alignment horizontal="center"/>
    </xf>
    <xf numFmtId="0" fontId="4" fillId="57" borderId="25" xfId="0" applyFont="1" applyFill="1" applyBorder="1" applyAlignment="1">
      <alignment horizontal="center"/>
    </xf>
    <xf numFmtId="0" fontId="4" fillId="57" borderId="28" xfId="0" applyFont="1" applyFill="1" applyBorder="1" applyAlignment="1">
      <alignment horizontal="center" vertical="center" wrapText="1"/>
    </xf>
    <xf numFmtId="0" fontId="4" fillId="57" borderId="25" xfId="0" applyFont="1" applyFill="1" applyBorder="1" applyAlignment="1">
      <alignment horizontal="center" vertical="center" wrapText="1"/>
    </xf>
    <xf numFmtId="49" fontId="5" fillId="57" borderId="33" xfId="0" applyNumberFormat="1" applyFont="1" applyFill="1" applyBorder="1" applyAlignment="1">
      <alignment horizontal="left" vertical="top" shrinkToFit="1"/>
    </xf>
    <xf numFmtId="49" fontId="5" fillId="57" borderId="34" xfId="0" applyNumberFormat="1" applyFont="1" applyFill="1" applyBorder="1" applyAlignment="1">
      <alignment horizontal="left" vertical="top" shrinkToFit="1"/>
    </xf>
    <xf numFmtId="0" fontId="4" fillId="57" borderId="0" xfId="0" applyFont="1" applyFill="1" applyAlignment="1">
      <alignment horizontal="left" wrapText="1"/>
    </xf>
    <xf numFmtId="0" fontId="38" fillId="57" borderId="0" xfId="0" applyFont="1" applyFill="1" applyAlignment="1">
      <alignment horizontal="center" wrapText="1"/>
    </xf>
    <xf numFmtId="0" fontId="4" fillId="57" borderId="34" xfId="0" applyFont="1" applyFill="1" applyBorder="1" applyAlignment="1">
      <alignment horizontal="right"/>
    </xf>
    <xf numFmtId="0" fontId="4" fillId="59" borderId="21" xfId="0" applyFont="1" applyFill="1" applyBorder="1" applyAlignment="1">
      <alignment horizontal="center" vertical="center" wrapText="1"/>
    </xf>
    <xf numFmtId="0" fontId="4" fillId="59" borderId="22" xfId="0" applyFont="1" applyFill="1" applyBorder="1" applyAlignment="1">
      <alignment horizontal="center" vertical="center" wrapText="1"/>
    </xf>
    <xf numFmtId="0" fontId="0" fillId="59" borderId="21" xfId="0" applyFill="1" applyBorder="1" applyAlignment="1">
      <alignment horizontal="center" vertical="center" wrapText="1"/>
    </xf>
    <xf numFmtId="0" fontId="0" fillId="59" borderId="22" xfId="0" applyFill="1" applyBorder="1" applyAlignment="1">
      <alignment horizontal="center" vertical="center" wrapText="1"/>
    </xf>
    <xf numFmtId="49" fontId="37" fillId="59" borderId="23" xfId="0" applyNumberFormat="1" applyFont="1" applyFill="1" applyBorder="1" applyAlignment="1">
      <alignment horizontal="left" vertical="top" shrinkToFit="1"/>
    </xf>
    <xf numFmtId="49" fontId="37" fillId="59" borderId="24" xfId="0" applyNumberFormat="1" applyFont="1" applyFill="1" applyBorder="1" applyAlignment="1">
      <alignment horizontal="left" vertical="top" shrinkToFit="1"/>
    </xf>
    <xf numFmtId="0" fontId="4" fillId="59" borderId="0" xfId="0" applyFont="1" applyFill="1" applyAlignment="1">
      <alignment horizontal="right"/>
    </xf>
    <xf numFmtId="0" fontId="5" fillId="59" borderId="0" xfId="0" applyFont="1" applyFill="1" applyAlignment="1">
      <alignment horizontal="center" wrapText="1"/>
    </xf>
    <xf numFmtId="0" fontId="5" fillId="59" borderId="35" xfId="0" applyFont="1" applyFill="1" applyBorder="1" applyAlignment="1">
      <alignment horizontal="center" wrapText="1"/>
    </xf>
    <xf numFmtId="0" fontId="2" fillId="0" borderId="19" xfId="0" applyFont="1" applyFill="1" applyBorder="1" applyAlignment="1">
      <alignment horizontal="center" vertical="center"/>
    </xf>
    <xf numFmtId="0" fontId="4" fillId="0" borderId="0" xfId="0" applyFont="1" applyFill="1" applyAlignment="1">
      <alignment horizontal="center" vertical="center" wrapText="1"/>
    </xf>
    <xf numFmtId="0" fontId="2" fillId="0" borderId="2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2" fillId="0" borderId="0" xfId="0" applyFont="1" applyFill="1" applyAlignment="1">
      <alignment horizontal="center" vertical="center" wrapText="1"/>
    </xf>
    <xf numFmtId="0" fontId="1" fillId="51" borderId="23" xfId="124" applyFont="1" applyFill="1" applyBorder="1" applyAlignment="1">
      <alignment horizontal="left"/>
      <protection/>
    </xf>
    <xf numFmtId="0" fontId="1" fillId="51" borderId="24" xfId="124" applyFont="1" applyFill="1" applyBorder="1" applyAlignment="1">
      <alignment horizontal="left"/>
      <protection/>
    </xf>
    <xf numFmtId="0" fontId="2" fillId="59" borderId="21" xfId="0" applyFont="1" applyFill="1" applyBorder="1" applyAlignment="1">
      <alignment horizontal="center" vertical="center" wrapText="1"/>
    </xf>
    <xf numFmtId="0" fontId="2" fillId="59" borderId="36" xfId="0" applyFont="1" applyFill="1" applyBorder="1" applyAlignment="1">
      <alignment horizontal="center" vertical="center" wrapText="1"/>
    </xf>
    <xf numFmtId="0" fontId="2" fillId="59" borderId="22" xfId="0" applyFont="1" applyFill="1" applyBorder="1" applyAlignment="1">
      <alignment horizontal="center" vertical="center" wrapText="1"/>
    </xf>
    <xf numFmtId="0" fontId="2" fillId="59" borderId="19" xfId="0" applyFont="1" applyFill="1" applyBorder="1" applyAlignment="1">
      <alignment horizontal="center" vertical="center"/>
    </xf>
    <xf numFmtId="0" fontId="26" fillId="0" borderId="0" xfId="0" applyFont="1" applyAlignment="1">
      <alignment horizontal="center" wrapText="1"/>
    </xf>
    <xf numFmtId="0" fontId="27" fillId="0" borderId="0" xfId="0" applyFont="1" applyAlignment="1">
      <alignment wrapText="1"/>
    </xf>
    <xf numFmtId="0" fontId="0"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37" xfId="0" applyFont="1" applyFill="1" applyBorder="1" applyAlignment="1">
      <alignment horizontal="center" wrapText="1"/>
    </xf>
    <xf numFmtId="0" fontId="3" fillId="0" borderId="38" xfId="0" applyFont="1" applyFill="1" applyBorder="1" applyAlignment="1">
      <alignment horizontal="center" wrapText="1"/>
    </xf>
    <xf numFmtId="0" fontId="28" fillId="0" borderId="39" xfId="0" applyFont="1" applyBorder="1" applyAlignment="1">
      <alignment horizontal="center" wrapText="1"/>
    </xf>
    <xf numFmtId="0" fontId="3" fillId="0" borderId="40" xfId="0" applyFont="1" applyFill="1" applyBorder="1" applyAlignment="1">
      <alignment horizontal="center" wrapText="1"/>
    </xf>
    <xf numFmtId="0" fontId="3" fillId="0" borderId="0" xfId="0" applyFont="1" applyFill="1" applyBorder="1" applyAlignment="1">
      <alignment horizontal="center" wrapText="1"/>
    </xf>
    <xf numFmtId="0" fontId="28" fillId="0" borderId="41" xfId="0" applyFont="1" applyBorder="1" applyAlignment="1">
      <alignment horizontal="center" wrapText="1"/>
    </xf>
    <xf numFmtId="0" fontId="3" fillId="0" borderId="42" xfId="0" applyFont="1" applyFill="1" applyBorder="1" applyAlignment="1">
      <alignment horizontal="center" wrapText="1"/>
    </xf>
    <xf numFmtId="0" fontId="3" fillId="0" borderId="35" xfId="0" applyFont="1" applyFill="1" applyBorder="1" applyAlignment="1">
      <alignment horizontal="center" wrapText="1"/>
    </xf>
    <xf numFmtId="0" fontId="28" fillId="0" borderId="43" xfId="0" applyFont="1" applyBorder="1" applyAlignment="1">
      <alignment horizontal="center" wrapText="1"/>
    </xf>
    <xf numFmtId="0" fontId="26" fillId="0" borderId="35" xfId="0" applyFont="1" applyBorder="1" applyAlignment="1">
      <alignment horizontal="center" vertical="top" wrapText="1"/>
    </xf>
    <xf numFmtId="0" fontId="0" fillId="0" borderId="35" xfId="0" applyFont="1" applyBorder="1" applyAlignment="1">
      <alignment wrapText="1"/>
    </xf>
    <xf numFmtId="0" fontId="2" fillId="0" borderId="19" xfId="0" applyFont="1" applyFill="1" applyBorder="1" applyAlignment="1">
      <alignment horizontal="center" wrapText="1"/>
    </xf>
    <xf numFmtId="0" fontId="0" fillId="0" borderId="19" xfId="0" applyFont="1" applyBorder="1" applyAlignment="1">
      <alignment horizontal="center" wrapText="1"/>
    </xf>
    <xf numFmtId="0" fontId="4" fillId="0" borderId="19" xfId="0" applyFont="1" applyFill="1" applyBorder="1" applyAlignment="1">
      <alignment horizontal="center" wrapText="1"/>
    </xf>
    <xf numFmtId="0" fontId="0" fillId="0" borderId="19" xfId="0" applyFont="1" applyBorder="1" applyAlignment="1">
      <alignment wrapText="1"/>
    </xf>
    <xf numFmtId="0" fontId="2" fillId="0" borderId="37" xfId="0" applyFont="1" applyFill="1" applyBorder="1" applyAlignment="1">
      <alignment horizontal="center" wrapText="1"/>
    </xf>
    <xf numFmtId="0" fontId="2" fillId="0" borderId="38" xfId="0" applyFont="1" applyFill="1" applyBorder="1" applyAlignment="1">
      <alignment horizontal="center" wrapText="1"/>
    </xf>
    <xf numFmtId="0" fontId="0" fillId="0" borderId="39" xfId="0" applyFont="1" applyBorder="1" applyAlignment="1">
      <alignment horizontal="center" wrapText="1"/>
    </xf>
    <xf numFmtId="0" fontId="0" fillId="0" borderId="40" xfId="0" applyFont="1" applyBorder="1" applyAlignment="1">
      <alignment horizontal="center" wrapText="1"/>
    </xf>
    <xf numFmtId="0" fontId="0" fillId="0" borderId="0" xfId="0" applyFont="1" applyBorder="1" applyAlignment="1">
      <alignment horizontal="center" wrapText="1"/>
    </xf>
    <xf numFmtId="0" fontId="0" fillId="0" borderId="41" xfId="0" applyFont="1" applyBorder="1" applyAlignment="1">
      <alignment horizontal="center" wrapText="1"/>
    </xf>
    <xf numFmtId="0" fontId="0" fillId="0" borderId="42" xfId="0" applyFont="1" applyBorder="1" applyAlignment="1">
      <alignment horizontal="center" wrapText="1"/>
    </xf>
    <xf numFmtId="0" fontId="0" fillId="0" borderId="35" xfId="0" applyFont="1" applyBorder="1" applyAlignment="1">
      <alignment horizontal="center" wrapText="1"/>
    </xf>
    <xf numFmtId="0" fontId="0" fillId="0" borderId="43" xfId="0" applyFont="1" applyBorder="1" applyAlignment="1">
      <alignment horizontal="center" wrapText="1"/>
    </xf>
    <xf numFmtId="0" fontId="2" fillId="0" borderId="40" xfId="0" applyFont="1" applyFill="1" applyBorder="1" applyAlignment="1">
      <alignment horizontal="center" wrapText="1"/>
    </xf>
    <xf numFmtId="0" fontId="2" fillId="0" borderId="0" xfId="0" applyFont="1" applyFill="1" applyBorder="1" applyAlignment="1">
      <alignment horizontal="center" wrapText="1"/>
    </xf>
    <xf numFmtId="0" fontId="2" fillId="0" borderId="42" xfId="0" applyFont="1" applyFill="1" applyBorder="1" applyAlignment="1">
      <alignment horizontal="center" wrapText="1"/>
    </xf>
    <xf numFmtId="0" fontId="2" fillId="0" borderId="35" xfId="0" applyFont="1" applyFill="1" applyBorder="1" applyAlignment="1">
      <alignment horizontal="center" wrapText="1"/>
    </xf>
    <xf numFmtId="0" fontId="4" fillId="0" borderId="19" xfId="0" applyFont="1" applyBorder="1" applyAlignment="1">
      <alignment wrapText="1"/>
    </xf>
    <xf numFmtId="0" fontId="4" fillId="0" borderId="19" xfId="0" applyFont="1" applyFill="1" applyBorder="1" applyAlignment="1">
      <alignment horizontal="center" vertical="center"/>
    </xf>
    <xf numFmtId="0" fontId="5" fillId="0" borderId="19" xfId="0" applyFont="1" applyFill="1" applyBorder="1" applyAlignment="1">
      <alignment horizontal="center" wrapText="1"/>
    </xf>
    <xf numFmtId="49" fontId="4" fillId="0" borderId="19" xfId="0" applyNumberFormat="1" applyFont="1" applyFill="1" applyBorder="1" applyAlignment="1">
      <alignment horizontal="center" wrapText="1"/>
    </xf>
    <xf numFmtId="49" fontId="4" fillId="0" borderId="19" xfId="0" applyNumberFormat="1" applyFont="1" applyBorder="1" applyAlignment="1">
      <alignment horizontal="center" wrapText="1"/>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3" fillId="12" borderId="19" xfId="0" applyFont="1" applyFill="1" applyBorder="1" applyAlignment="1">
      <alignment horizontal="center" vertical="center"/>
    </xf>
    <xf numFmtId="0" fontId="3" fillId="12" borderId="19" xfId="0" applyFont="1" applyFill="1" applyBorder="1" applyAlignment="1">
      <alignment horizontal="center" vertical="center" wrapText="1"/>
    </xf>
    <xf numFmtId="0" fontId="3" fillId="12" borderId="19" xfId="0" applyFont="1" applyFill="1" applyBorder="1" applyAlignment="1">
      <alignment horizontal="center" wrapText="1"/>
    </xf>
    <xf numFmtId="0" fontId="30" fillId="0" borderId="0" xfId="0" applyFont="1" applyAlignment="1">
      <alignment horizontal="center" vertical="center" wrapText="1"/>
    </xf>
    <xf numFmtId="0" fontId="0" fillId="0" borderId="0" xfId="0" applyFont="1" applyAlignment="1">
      <alignment wrapText="1"/>
    </xf>
  </cellXfs>
  <cellStyles count="13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40% - Акцент1" xfId="33"/>
    <cellStyle name="40% - Акцент1 2" xfId="34"/>
    <cellStyle name="40% - Акцент1 3" xfId="35"/>
    <cellStyle name="40% - Акцент2" xfId="36"/>
    <cellStyle name="40% - Акцент2 2" xfId="37"/>
    <cellStyle name="40% - Акцент2 3" xfId="38"/>
    <cellStyle name="40% - Акцент3" xfId="39"/>
    <cellStyle name="40% - Акцент3 2" xfId="40"/>
    <cellStyle name="40% - Акцент3 3" xfId="41"/>
    <cellStyle name="40% - Акцент4" xfId="42"/>
    <cellStyle name="40% - Акцент4 2" xfId="43"/>
    <cellStyle name="40% - Акцент4 3" xfId="44"/>
    <cellStyle name="40% - Акцент5" xfId="45"/>
    <cellStyle name="40% - Акцент5 2" xfId="46"/>
    <cellStyle name="40% - Акцент5 3" xfId="47"/>
    <cellStyle name="40% - Акцент6" xfId="48"/>
    <cellStyle name="40% - Акцент6 2" xfId="49"/>
    <cellStyle name="40% - Акцент6 3" xfId="50"/>
    <cellStyle name="60% - Акцент1" xfId="51"/>
    <cellStyle name="60% - Акцент1 2" xfId="52"/>
    <cellStyle name="60% - Акцент1 3" xfId="53"/>
    <cellStyle name="60% - Акцент2" xfId="54"/>
    <cellStyle name="60% - Акцент2 2" xfId="55"/>
    <cellStyle name="60% - Акцент2 3" xfId="56"/>
    <cellStyle name="60% - Акцент3" xfId="57"/>
    <cellStyle name="60% - Акцент3 2" xfId="58"/>
    <cellStyle name="60% - Акцент3 3" xfId="59"/>
    <cellStyle name="60% - Акцент4" xfId="60"/>
    <cellStyle name="60% - Акцент4 2" xfId="61"/>
    <cellStyle name="60% - Акцент4 3" xfId="62"/>
    <cellStyle name="60% - Акцент5" xfId="63"/>
    <cellStyle name="60% - Акцент5 2" xfId="64"/>
    <cellStyle name="60% - Акцент5 3" xfId="65"/>
    <cellStyle name="60% - Акцент6" xfId="66"/>
    <cellStyle name="60% - Акцент6 2" xfId="67"/>
    <cellStyle name="60% - Акцент6 3" xfId="68"/>
    <cellStyle name="Акцент1" xfId="69"/>
    <cellStyle name="Акцент1 2" xfId="70"/>
    <cellStyle name="Акцент1 3" xfId="71"/>
    <cellStyle name="Акцент2" xfId="72"/>
    <cellStyle name="Акцент2 2" xfId="73"/>
    <cellStyle name="Акцент2 3" xfId="74"/>
    <cellStyle name="Акцент3" xfId="75"/>
    <cellStyle name="Акцент3 2" xfId="76"/>
    <cellStyle name="Акцент3 3" xfId="77"/>
    <cellStyle name="Акцент4" xfId="78"/>
    <cellStyle name="Акцент4 2" xfId="79"/>
    <cellStyle name="Акцент4 3" xfId="80"/>
    <cellStyle name="Акцент5" xfId="81"/>
    <cellStyle name="Акцент5 2" xfId="82"/>
    <cellStyle name="Акцент5 3" xfId="83"/>
    <cellStyle name="Акцент6" xfId="84"/>
    <cellStyle name="Акцент6 2" xfId="85"/>
    <cellStyle name="Акцент6 3" xfId="86"/>
    <cellStyle name="Ввод " xfId="87"/>
    <cellStyle name="Ввод  2" xfId="88"/>
    <cellStyle name="Ввод  3" xfId="89"/>
    <cellStyle name="Вывод" xfId="90"/>
    <cellStyle name="Вывод 2" xfId="91"/>
    <cellStyle name="Вывод 3" xfId="92"/>
    <cellStyle name="Вычисление" xfId="93"/>
    <cellStyle name="Вычисление 2" xfId="94"/>
    <cellStyle name="Вычисление 3" xfId="95"/>
    <cellStyle name="Hyperlink" xfId="96"/>
    <cellStyle name="Currency" xfId="97"/>
    <cellStyle name="Currency [0]" xfId="98"/>
    <cellStyle name="Заголовок 1" xfId="99"/>
    <cellStyle name="Заголовок 1 2" xfId="100"/>
    <cellStyle name="Заголовок 1 3" xfId="101"/>
    <cellStyle name="Заголовок 2" xfId="102"/>
    <cellStyle name="Заголовок 2 2" xfId="103"/>
    <cellStyle name="Заголовок 2 3" xfId="104"/>
    <cellStyle name="Заголовок 3" xfId="105"/>
    <cellStyle name="Заголовок 3 2" xfId="106"/>
    <cellStyle name="Заголовок 3 3" xfId="107"/>
    <cellStyle name="Заголовок 4" xfId="108"/>
    <cellStyle name="Заголовок 4 2" xfId="109"/>
    <cellStyle name="Заголовок 4 3" xfId="110"/>
    <cellStyle name="Итог" xfId="111"/>
    <cellStyle name="Итог 2" xfId="112"/>
    <cellStyle name="Итог 3" xfId="113"/>
    <cellStyle name="Контрольная ячейка" xfId="114"/>
    <cellStyle name="Контрольная ячейка 2" xfId="115"/>
    <cellStyle name="Контрольная ячейка 3" xfId="116"/>
    <cellStyle name="Название" xfId="117"/>
    <cellStyle name="Название 2" xfId="118"/>
    <cellStyle name="Название 3" xfId="119"/>
    <cellStyle name="Нейтральный" xfId="120"/>
    <cellStyle name="Нейтральный 2" xfId="121"/>
    <cellStyle name="Нейтральный 3" xfId="122"/>
    <cellStyle name="Обычный 2" xfId="123"/>
    <cellStyle name="Обычный 3" xfId="124"/>
    <cellStyle name="Обычный 4" xfId="125"/>
    <cellStyle name="Обычный 5" xfId="126"/>
    <cellStyle name="Обычный_Приложения1" xfId="127"/>
    <cellStyle name="Followed Hyperlink" xfId="128"/>
    <cellStyle name="Плохой" xfId="129"/>
    <cellStyle name="Плохой 2" xfId="130"/>
    <cellStyle name="Плохой 3" xfId="131"/>
    <cellStyle name="Пояснение" xfId="132"/>
    <cellStyle name="Пояснение 2" xfId="133"/>
    <cellStyle name="Пояснение 3" xfId="134"/>
    <cellStyle name="Примечание" xfId="135"/>
    <cellStyle name="Примечание 2" xfId="136"/>
    <cellStyle name="Примечание 3" xfId="137"/>
    <cellStyle name="Percent" xfId="138"/>
    <cellStyle name="Связанная ячейка" xfId="139"/>
    <cellStyle name="Связанная ячейка 2" xfId="140"/>
    <cellStyle name="Связанная ячейка 3" xfId="141"/>
    <cellStyle name="Текст предупреждения" xfId="142"/>
    <cellStyle name="Текст предупреждения 2" xfId="143"/>
    <cellStyle name="Текст предупреждения 3" xfId="144"/>
    <cellStyle name="Comma" xfId="145"/>
    <cellStyle name="Comma [0]" xfId="146"/>
    <cellStyle name="Хороший" xfId="147"/>
    <cellStyle name="Хороший 2" xfId="148"/>
    <cellStyle name="Хороший 3" xfId="1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2:H111"/>
  <sheetViews>
    <sheetView zoomScale="110" zoomScaleNormal="110" zoomScalePageLayoutView="0" workbookViewId="0" topLeftCell="A1">
      <selection activeCell="G16" sqref="G16"/>
    </sheetView>
  </sheetViews>
  <sheetFormatPr defaultColWidth="9.140625" defaultRowHeight="12.75"/>
  <cols>
    <col min="1" max="1" width="4.140625" style="147" customWidth="1"/>
    <col min="2" max="2" width="18.7109375" style="147" customWidth="1"/>
    <col min="3" max="3" width="56.57421875" style="147" customWidth="1"/>
    <col min="4" max="4" width="13.7109375" style="147" customWidth="1"/>
    <col min="5" max="5" width="14.140625" style="147" customWidth="1"/>
    <col min="6" max="6" width="13.7109375" style="147" customWidth="1"/>
    <col min="7" max="7" width="10.57421875" style="147" customWidth="1"/>
    <col min="8" max="8" width="14.00390625" style="147" bestFit="1" customWidth="1"/>
    <col min="9" max="16384" width="9.140625" style="147" customWidth="1"/>
  </cols>
  <sheetData>
    <row r="2" spans="2:7" ht="12.75">
      <c r="B2" s="251" t="s">
        <v>121</v>
      </c>
      <c r="C2" s="251"/>
      <c r="D2" s="251"/>
      <c r="E2" s="251"/>
      <c r="F2" s="251"/>
      <c r="G2" s="251"/>
    </row>
    <row r="3" spans="2:7" ht="12.75">
      <c r="B3" s="251" t="s">
        <v>122</v>
      </c>
      <c r="C3" s="251"/>
      <c r="D3" s="251"/>
      <c r="E3" s="251"/>
      <c r="F3" s="251"/>
      <c r="G3" s="251"/>
    </row>
    <row r="4" spans="2:7" ht="12.75">
      <c r="B4" s="251" t="s">
        <v>123</v>
      </c>
      <c r="C4" s="251"/>
      <c r="D4" s="251"/>
      <c r="E4" s="251"/>
      <c r="F4" s="251"/>
      <c r="G4" s="251"/>
    </row>
    <row r="5" spans="2:7" ht="12.75">
      <c r="B5" s="251" t="s">
        <v>318</v>
      </c>
      <c r="C5" s="251"/>
      <c r="D5" s="251"/>
      <c r="E5" s="251"/>
      <c r="F5" s="251"/>
      <c r="G5" s="251"/>
    </row>
    <row r="6" spans="2:7" ht="12.75">
      <c r="B6" s="148"/>
      <c r="C6" s="148"/>
      <c r="D6" s="148"/>
      <c r="E6" s="148"/>
      <c r="F6" s="149"/>
      <c r="G6" s="149"/>
    </row>
    <row r="7" spans="2:7" ht="12.75" customHeight="1">
      <c r="B7" s="148"/>
      <c r="C7" s="148"/>
      <c r="D7" s="148"/>
      <c r="E7" s="148"/>
      <c r="F7" s="251" t="s">
        <v>124</v>
      </c>
      <c r="G7" s="251"/>
    </row>
    <row r="8" spans="2:7" ht="12.75">
      <c r="B8" s="258"/>
      <c r="C8" s="258"/>
      <c r="D8" s="258"/>
      <c r="E8" s="258"/>
      <c r="F8" s="258"/>
      <c r="G8" s="258"/>
    </row>
    <row r="9" spans="2:7" ht="15.75" customHeight="1">
      <c r="B9" s="259" t="s">
        <v>952</v>
      </c>
      <c r="C9" s="259"/>
      <c r="D9" s="259"/>
      <c r="E9" s="259"/>
      <c r="F9" s="259"/>
      <c r="G9" s="150"/>
    </row>
    <row r="10" spans="2:7" ht="47.25" customHeight="1">
      <c r="B10" s="259"/>
      <c r="C10" s="259"/>
      <c r="D10" s="259"/>
      <c r="E10" s="259"/>
      <c r="F10" s="259"/>
      <c r="G10" s="151"/>
    </row>
    <row r="11" spans="2:7" ht="12.75">
      <c r="B11" s="260" t="s">
        <v>125</v>
      </c>
      <c r="C11" s="260"/>
      <c r="D11" s="260"/>
      <c r="E11" s="260"/>
      <c r="F11" s="260"/>
      <c r="G11" s="260"/>
    </row>
    <row r="12" spans="1:7" ht="12.75" customHeight="1">
      <c r="A12" s="252" t="s">
        <v>126</v>
      </c>
      <c r="B12" s="254" t="s">
        <v>77</v>
      </c>
      <c r="C12" s="254" t="s">
        <v>303</v>
      </c>
      <c r="D12" s="254" t="s">
        <v>953</v>
      </c>
      <c r="E12" s="254" t="s">
        <v>954</v>
      </c>
      <c r="F12" s="254" t="s">
        <v>127</v>
      </c>
      <c r="G12" s="254" t="s">
        <v>128</v>
      </c>
    </row>
    <row r="13" spans="1:7" ht="102" customHeight="1">
      <c r="A13" s="253"/>
      <c r="B13" s="255"/>
      <c r="C13" s="255"/>
      <c r="D13" s="255"/>
      <c r="E13" s="255"/>
      <c r="F13" s="255"/>
      <c r="G13" s="255"/>
    </row>
    <row r="14" spans="1:7" ht="18.75" customHeight="1">
      <c r="A14" s="152">
        <v>1</v>
      </c>
      <c r="B14" s="153">
        <v>2</v>
      </c>
      <c r="C14" s="153">
        <v>3</v>
      </c>
      <c r="D14" s="153">
        <v>4</v>
      </c>
      <c r="E14" s="153">
        <v>5</v>
      </c>
      <c r="F14" s="153">
        <v>6</v>
      </c>
      <c r="G14" s="153">
        <v>7</v>
      </c>
    </row>
    <row r="15" spans="1:7" ht="30.75" customHeight="1">
      <c r="A15" s="154">
        <v>1</v>
      </c>
      <c r="B15" s="155"/>
      <c r="C15" s="156" t="s">
        <v>129</v>
      </c>
      <c r="D15" s="157">
        <f>D16</f>
        <v>40000</v>
      </c>
      <c r="E15" s="157">
        <f>E16</f>
        <v>40000</v>
      </c>
      <c r="F15" s="157">
        <f>F16</f>
        <v>40000</v>
      </c>
      <c r="G15" s="158">
        <f>F15/E15</f>
        <v>1</v>
      </c>
    </row>
    <row r="16" spans="1:7" ht="43.5" customHeight="1">
      <c r="A16" s="154">
        <v>2</v>
      </c>
      <c r="B16" s="159" t="s">
        <v>24</v>
      </c>
      <c r="C16" s="160" t="s">
        <v>130</v>
      </c>
      <c r="D16" s="161">
        <v>40000</v>
      </c>
      <c r="E16" s="161">
        <v>40000</v>
      </c>
      <c r="F16" s="161">
        <v>40000</v>
      </c>
      <c r="G16" s="162">
        <f aca="true" t="shared" si="0" ref="G16:G22">F16/E16</f>
        <v>1</v>
      </c>
    </row>
    <row r="17" spans="1:7" ht="27.75" customHeight="1">
      <c r="A17" s="154">
        <v>3</v>
      </c>
      <c r="B17" s="163"/>
      <c r="C17" s="164" t="s">
        <v>131</v>
      </c>
      <c r="D17" s="157">
        <f>D18</f>
        <v>764000</v>
      </c>
      <c r="E17" s="157">
        <f>E18</f>
        <v>764000</v>
      </c>
      <c r="F17" s="157">
        <f>F18</f>
        <v>704519.32</v>
      </c>
      <c r="G17" s="158">
        <f t="shared" si="0"/>
        <v>0.9221457068062826</v>
      </c>
    </row>
    <row r="18" spans="1:7" ht="19.5" customHeight="1">
      <c r="A18" s="154">
        <v>4</v>
      </c>
      <c r="B18" s="159" t="s">
        <v>304</v>
      </c>
      <c r="C18" s="160" t="s">
        <v>132</v>
      </c>
      <c r="D18" s="161">
        <v>764000</v>
      </c>
      <c r="E18" s="161">
        <v>764000</v>
      </c>
      <c r="F18" s="161">
        <v>704519.32</v>
      </c>
      <c r="G18" s="162">
        <f t="shared" si="0"/>
        <v>0.9221457068062826</v>
      </c>
    </row>
    <row r="19" spans="1:7" ht="40.5" customHeight="1">
      <c r="A19" s="154">
        <v>5</v>
      </c>
      <c r="B19" s="163"/>
      <c r="C19" s="165" t="s">
        <v>955</v>
      </c>
      <c r="D19" s="166">
        <f>SUM(D20:D23)</f>
        <v>2889000</v>
      </c>
      <c r="E19" s="166">
        <f>SUM(E20:E23)</f>
        <v>2889000</v>
      </c>
      <c r="F19" s="166">
        <f>SUM(F20:F23)</f>
        <v>3105938.22</v>
      </c>
      <c r="G19" s="158">
        <f t="shared" si="0"/>
        <v>1.0750911111111112</v>
      </c>
    </row>
    <row r="20" spans="1:7" ht="72" customHeight="1">
      <c r="A20" s="154">
        <v>6</v>
      </c>
      <c r="B20" s="159" t="s">
        <v>956</v>
      </c>
      <c r="C20" s="167" t="s">
        <v>957</v>
      </c>
      <c r="D20" s="161">
        <v>1065000</v>
      </c>
      <c r="E20" s="161">
        <v>1065000</v>
      </c>
      <c r="F20" s="161">
        <v>1172234.21</v>
      </c>
      <c r="G20" s="162">
        <f t="shared" si="0"/>
        <v>1.100689399061033</v>
      </c>
    </row>
    <row r="21" spans="1:7" ht="81.75" customHeight="1">
      <c r="A21" s="154">
        <v>7</v>
      </c>
      <c r="B21" s="159" t="s">
        <v>958</v>
      </c>
      <c r="C21" s="167" t="s">
        <v>959</v>
      </c>
      <c r="D21" s="161">
        <v>24000</v>
      </c>
      <c r="E21" s="161">
        <v>24000</v>
      </c>
      <c r="F21" s="161">
        <v>26404.76</v>
      </c>
      <c r="G21" s="162">
        <f t="shared" si="0"/>
        <v>1.1001983333333332</v>
      </c>
    </row>
    <row r="22" spans="1:7" ht="65.25" customHeight="1">
      <c r="A22" s="154">
        <v>8</v>
      </c>
      <c r="B22" s="159" t="s">
        <v>960</v>
      </c>
      <c r="C22" s="167" t="s">
        <v>961</v>
      </c>
      <c r="D22" s="161">
        <v>1800000</v>
      </c>
      <c r="E22" s="161">
        <v>1800000</v>
      </c>
      <c r="F22" s="161">
        <v>2008172.35</v>
      </c>
      <c r="G22" s="162">
        <f t="shared" si="0"/>
        <v>1.1156513055555557</v>
      </c>
    </row>
    <row r="23" spans="1:7" ht="71.25" customHeight="1">
      <c r="A23" s="154">
        <v>9</v>
      </c>
      <c r="B23" s="159" t="s">
        <v>962</v>
      </c>
      <c r="C23" s="167" t="s">
        <v>963</v>
      </c>
      <c r="D23" s="161">
        <v>0</v>
      </c>
      <c r="E23" s="161">
        <v>0</v>
      </c>
      <c r="F23" s="161">
        <v>-100873.1</v>
      </c>
      <c r="G23" s="162">
        <v>0</v>
      </c>
    </row>
    <row r="24" spans="1:7" ht="27" customHeight="1">
      <c r="A24" s="154">
        <v>10</v>
      </c>
      <c r="B24" s="163"/>
      <c r="C24" s="165" t="s">
        <v>133</v>
      </c>
      <c r="D24" s="166">
        <f>SUM(D25:D48)</f>
        <v>238849312</v>
      </c>
      <c r="E24" s="166">
        <f>SUM(E25:E48)</f>
        <v>238849312</v>
      </c>
      <c r="F24" s="166">
        <f>SUM(F25:F48)</f>
        <v>248678206.25</v>
      </c>
      <c r="G24" s="158">
        <f aca="true" t="shared" si="1" ref="G24:G38">F24/E24</f>
        <v>1.0411510260075607</v>
      </c>
    </row>
    <row r="25" spans="1:7" ht="67.5" customHeight="1">
      <c r="A25" s="154">
        <v>11</v>
      </c>
      <c r="B25" s="159" t="s">
        <v>82</v>
      </c>
      <c r="C25" s="167" t="s">
        <v>231</v>
      </c>
      <c r="D25" s="161">
        <v>233064300</v>
      </c>
      <c r="E25" s="161">
        <v>233064300</v>
      </c>
      <c r="F25" s="161">
        <v>243037036.79</v>
      </c>
      <c r="G25" s="162">
        <f t="shared" si="1"/>
        <v>1.0427896369800094</v>
      </c>
    </row>
    <row r="26" spans="1:7" ht="66.75" customHeight="1">
      <c r="A26" s="154">
        <v>12</v>
      </c>
      <c r="B26" s="159" t="s">
        <v>83</v>
      </c>
      <c r="C26" s="167" t="s">
        <v>232</v>
      </c>
      <c r="D26" s="161">
        <v>1200000</v>
      </c>
      <c r="E26" s="161">
        <v>1200000</v>
      </c>
      <c r="F26" s="161">
        <v>1133723.57</v>
      </c>
      <c r="G26" s="162">
        <f t="shared" si="1"/>
        <v>0.9447696416666668</v>
      </c>
    </row>
    <row r="27" spans="1:7" ht="66" customHeight="1">
      <c r="A27" s="154">
        <v>13</v>
      </c>
      <c r="B27" s="159" t="s">
        <v>84</v>
      </c>
      <c r="C27" s="167" t="s">
        <v>233</v>
      </c>
      <c r="D27" s="161">
        <v>210000</v>
      </c>
      <c r="E27" s="161">
        <v>210000</v>
      </c>
      <c r="F27" s="161">
        <v>202429.9</v>
      </c>
      <c r="G27" s="162">
        <f t="shared" si="1"/>
        <v>0.9639519047619047</v>
      </c>
    </row>
    <row r="28" spans="1:7" ht="53.25" customHeight="1">
      <c r="A28" s="154">
        <v>14</v>
      </c>
      <c r="B28" s="159" t="s">
        <v>85</v>
      </c>
      <c r="C28" s="167" t="s">
        <v>234</v>
      </c>
      <c r="D28" s="161">
        <v>70400</v>
      </c>
      <c r="E28" s="161">
        <v>70400</v>
      </c>
      <c r="F28" s="161">
        <v>0.01</v>
      </c>
      <c r="G28" s="162">
        <f t="shared" si="1"/>
        <v>1.4204545454545455E-07</v>
      </c>
    </row>
    <row r="29" spans="1:7" ht="105" customHeight="1">
      <c r="A29" s="154">
        <v>15</v>
      </c>
      <c r="B29" s="159" t="s">
        <v>86</v>
      </c>
      <c r="C29" s="167" t="s">
        <v>235</v>
      </c>
      <c r="D29" s="161">
        <v>500000</v>
      </c>
      <c r="E29" s="161">
        <v>500000</v>
      </c>
      <c r="F29" s="161">
        <v>489931.37</v>
      </c>
      <c r="G29" s="162">
        <f t="shared" si="1"/>
        <v>0.97986274</v>
      </c>
    </row>
    <row r="30" spans="1:7" ht="104.25" customHeight="1">
      <c r="A30" s="154">
        <v>16</v>
      </c>
      <c r="B30" s="159" t="s">
        <v>87</v>
      </c>
      <c r="C30" s="167" t="s">
        <v>70</v>
      </c>
      <c r="D30" s="161">
        <v>3700</v>
      </c>
      <c r="E30" s="161">
        <v>3700</v>
      </c>
      <c r="F30" s="161">
        <v>3709.38</v>
      </c>
      <c r="G30" s="162">
        <f t="shared" si="1"/>
        <v>1.0025351351351353</v>
      </c>
    </row>
    <row r="31" spans="1:7" ht="105.75" customHeight="1">
      <c r="A31" s="154">
        <v>17</v>
      </c>
      <c r="B31" s="159" t="s">
        <v>88</v>
      </c>
      <c r="C31" s="167" t="s">
        <v>71</v>
      </c>
      <c r="D31" s="161">
        <v>3600</v>
      </c>
      <c r="E31" s="161">
        <v>3600</v>
      </c>
      <c r="F31" s="161">
        <v>3396.93</v>
      </c>
      <c r="G31" s="162">
        <f t="shared" si="1"/>
        <v>0.9435916666666666</v>
      </c>
    </row>
    <row r="32" spans="1:7" ht="44.25" customHeight="1">
      <c r="A32" s="154">
        <v>18</v>
      </c>
      <c r="B32" s="159" t="s">
        <v>89</v>
      </c>
      <c r="C32" s="167" t="s">
        <v>134</v>
      </c>
      <c r="D32" s="161">
        <v>570000</v>
      </c>
      <c r="E32" s="161">
        <v>570000</v>
      </c>
      <c r="F32" s="161">
        <v>550216.71</v>
      </c>
      <c r="G32" s="162">
        <f t="shared" si="1"/>
        <v>0.9652924736842105</v>
      </c>
    </row>
    <row r="33" spans="1:7" ht="43.5" customHeight="1">
      <c r="A33" s="154">
        <v>19</v>
      </c>
      <c r="B33" s="159" t="s">
        <v>90</v>
      </c>
      <c r="C33" s="167" t="s">
        <v>135</v>
      </c>
      <c r="D33" s="161">
        <v>19000</v>
      </c>
      <c r="E33" s="161">
        <v>19000</v>
      </c>
      <c r="F33" s="161">
        <v>18649.41</v>
      </c>
      <c r="G33" s="162">
        <f t="shared" si="1"/>
        <v>0.9815478947368421</v>
      </c>
    </row>
    <row r="34" spans="1:7" ht="44.25" customHeight="1">
      <c r="A34" s="154">
        <v>20</v>
      </c>
      <c r="B34" s="159" t="s">
        <v>91</v>
      </c>
      <c r="C34" s="167" t="s">
        <v>136</v>
      </c>
      <c r="D34" s="161">
        <v>160000</v>
      </c>
      <c r="E34" s="161">
        <v>160000</v>
      </c>
      <c r="F34" s="161">
        <v>169536.9</v>
      </c>
      <c r="G34" s="162">
        <f t="shared" si="1"/>
        <v>1.0596056249999999</v>
      </c>
    </row>
    <row r="35" spans="1:7" ht="85.5" customHeight="1">
      <c r="A35" s="154">
        <v>21</v>
      </c>
      <c r="B35" s="159" t="s">
        <v>92</v>
      </c>
      <c r="C35" s="167" t="s">
        <v>72</v>
      </c>
      <c r="D35" s="161">
        <v>199000</v>
      </c>
      <c r="E35" s="161">
        <v>199000</v>
      </c>
      <c r="F35" s="161">
        <v>199683.53</v>
      </c>
      <c r="G35" s="162">
        <f t="shared" si="1"/>
        <v>1.003434824120603</v>
      </c>
    </row>
    <row r="36" spans="1:7" ht="26.25" customHeight="1">
      <c r="A36" s="154">
        <v>22</v>
      </c>
      <c r="B36" s="159" t="s">
        <v>95</v>
      </c>
      <c r="C36" s="160" t="s">
        <v>137</v>
      </c>
      <c r="D36" s="161">
        <v>2530000</v>
      </c>
      <c r="E36" s="161">
        <v>2530000</v>
      </c>
      <c r="F36" s="161">
        <v>2553758.18</v>
      </c>
      <c r="G36" s="162">
        <f t="shared" si="1"/>
        <v>1.0093905849802371</v>
      </c>
    </row>
    <row r="37" spans="1:7" ht="26.25" customHeight="1">
      <c r="A37" s="154">
        <v>23</v>
      </c>
      <c r="B37" s="159" t="s">
        <v>96</v>
      </c>
      <c r="C37" s="160" t="s">
        <v>138</v>
      </c>
      <c r="D37" s="161">
        <v>6500</v>
      </c>
      <c r="E37" s="161">
        <v>6500</v>
      </c>
      <c r="F37" s="161">
        <v>7149.66</v>
      </c>
      <c r="G37" s="162">
        <f t="shared" si="1"/>
        <v>1.0999476923076923</v>
      </c>
    </row>
    <row r="38" spans="1:7" ht="26.25" customHeight="1">
      <c r="A38" s="154">
        <v>24</v>
      </c>
      <c r="B38" s="159" t="s">
        <v>97</v>
      </c>
      <c r="C38" s="160" t="s">
        <v>139</v>
      </c>
      <c r="D38" s="161">
        <v>47500</v>
      </c>
      <c r="E38" s="161">
        <v>47500</v>
      </c>
      <c r="F38" s="161">
        <v>53301.48</v>
      </c>
      <c r="G38" s="162">
        <f t="shared" si="1"/>
        <v>1.1221364210526317</v>
      </c>
    </row>
    <row r="39" spans="1:7" ht="44.25" customHeight="1">
      <c r="A39" s="154">
        <v>25</v>
      </c>
      <c r="B39" s="159" t="s">
        <v>98</v>
      </c>
      <c r="C39" s="160" t="s">
        <v>140</v>
      </c>
      <c r="D39" s="161">
        <v>0</v>
      </c>
      <c r="E39" s="161">
        <v>0</v>
      </c>
      <c r="F39" s="161">
        <v>-2835.79</v>
      </c>
      <c r="G39" s="162">
        <v>0</v>
      </c>
    </row>
    <row r="40" spans="1:7" ht="42.75" customHeight="1">
      <c r="A40" s="154">
        <v>26</v>
      </c>
      <c r="B40" s="159" t="s">
        <v>99</v>
      </c>
      <c r="C40" s="160" t="s">
        <v>141</v>
      </c>
      <c r="D40" s="161">
        <v>2100</v>
      </c>
      <c r="E40" s="161">
        <v>2100</v>
      </c>
      <c r="F40" s="161">
        <v>3363.53</v>
      </c>
      <c r="G40" s="162">
        <f aca="true" t="shared" si="2" ref="G40:G47">F40/E40</f>
        <v>1.6016809523809525</v>
      </c>
    </row>
    <row r="41" spans="1:7" ht="42.75" customHeight="1">
      <c r="A41" s="154">
        <v>27</v>
      </c>
      <c r="B41" s="159" t="s">
        <v>100</v>
      </c>
      <c r="C41" s="160" t="s">
        <v>142</v>
      </c>
      <c r="D41" s="161">
        <v>3900</v>
      </c>
      <c r="E41" s="161">
        <v>3900</v>
      </c>
      <c r="F41" s="161">
        <v>3785.67</v>
      </c>
      <c r="G41" s="162">
        <f t="shared" si="2"/>
        <v>0.9706846153846154</v>
      </c>
    </row>
    <row r="42" spans="1:7" ht="14.25" customHeight="1">
      <c r="A42" s="154">
        <v>28</v>
      </c>
      <c r="B42" s="159" t="s">
        <v>102</v>
      </c>
      <c r="C42" s="160" t="s">
        <v>143</v>
      </c>
      <c r="D42" s="161">
        <v>177100</v>
      </c>
      <c r="E42" s="161">
        <v>177100</v>
      </c>
      <c r="F42" s="161">
        <v>164993.49</v>
      </c>
      <c r="G42" s="162">
        <f t="shared" si="2"/>
        <v>0.9316402597402597</v>
      </c>
    </row>
    <row r="43" spans="1:7" ht="14.25" customHeight="1">
      <c r="A43" s="154">
        <v>29</v>
      </c>
      <c r="B43" s="159" t="s">
        <v>103</v>
      </c>
      <c r="C43" s="160" t="s">
        <v>144</v>
      </c>
      <c r="D43" s="161">
        <v>2722</v>
      </c>
      <c r="E43" s="161">
        <v>2722</v>
      </c>
      <c r="F43" s="161">
        <v>2657.43</v>
      </c>
      <c r="G43" s="162">
        <f t="shared" si="2"/>
        <v>0.9762784717119765</v>
      </c>
    </row>
    <row r="44" spans="1:7" ht="14.25" customHeight="1">
      <c r="A44" s="154">
        <v>30</v>
      </c>
      <c r="B44" s="159" t="s">
        <v>104</v>
      </c>
      <c r="C44" s="160" t="s">
        <v>145</v>
      </c>
      <c r="D44" s="161">
        <v>2700</v>
      </c>
      <c r="E44" s="161">
        <v>2700</v>
      </c>
      <c r="F44" s="161">
        <v>2683</v>
      </c>
      <c r="G44" s="162">
        <f t="shared" si="2"/>
        <v>0.9937037037037038</v>
      </c>
    </row>
    <row r="45" spans="1:7" ht="27" customHeight="1">
      <c r="A45" s="154">
        <v>31</v>
      </c>
      <c r="B45" s="159" t="s">
        <v>106</v>
      </c>
      <c r="C45" s="160" t="s">
        <v>147</v>
      </c>
      <c r="D45" s="161">
        <v>650</v>
      </c>
      <c r="E45" s="161">
        <v>650</v>
      </c>
      <c r="F45" s="161">
        <v>19.03</v>
      </c>
      <c r="G45" s="162">
        <f t="shared" si="2"/>
        <v>0.02927692307692308</v>
      </c>
    </row>
    <row r="46" spans="1:7" ht="27.75" customHeight="1">
      <c r="A46" s="154">
        <v>32</v>
      </c>
      <c r="B46" s="159" t="s">
        <v>107</v>
      </c>
      <c r="C46" s="160" t="s">
        <v>148</v>
      </c>
      <c r="D46" s="161">
        <v>1140</v>
      </c>
      <c r="E46" s="161">
        <v>1140</v>
      </c>
      <c r="F46" s="161">
        <v>676.89</v>
      </c>
      <c r="G46" s="162">
        <f t="shared" si="2"/>
        <v>0.5937631578947369</v>
      </c>
    </row>
    <row r="47" spans="1:7" ht="27.75" customHeight="1">
      <c r="A47" s="154">
        <v>33</v>
      </c>
      <c r="B47" s="159" t="s">
        <v>354</v>
      </c>
      <c r="C47" s="160" t="s">
        <v>355</v>
      </c>
      <c r="D47" s="161">
        <v>75000</v>
      </c>
      <c r="E47" s="161">
        <v>75000</v>
      </c>
      <c r="F47" s="161">
        <v>76973</v>
      </c>
      <c r="G47" s="162">
        <f t="shared" si="2"/>
        <v>1.0263066666666667</v>
      </c>
    </row>
    <row r="48" spans="1:7" ht="29.25" customHeight="1">
      <c r="A48" s="154">
        <v>34</v>
      </c>
      <c r="B48" s="159" t="s">
        <v>112</v>
      </c>
      <c r="C48" s="160" t="s">
        <v>150</v>
      </c>
      <c r="D48" s="161" t="s">
        <v>149</v>
      </c>
      <c r="E48" s="161" t="s">
        <v>149</v>
      </c>
      <c r="F48" s="161">
        <v>3366.18</v>
      </c>
      <c r="G48" s="162">
        <v>0</v>
      </c>
    </row>
    <row r="49" spans="1:8" ht="30" customHeight="1">
      <c r="A49" s="154">
        <v>35</v>
      </c>
      <c r="B49" s="168"/>
      <c r="C49" s="165" t="s">
        <v>332</v>
      </c>
      <c r="D49" s="166">
        <f>SUM(D50:D79)</f>
        <v>433698560</v>
      </c>
      <c r="E49" s="166">
        <f>SUM(E50:E79)</f>
        <v>433928360</v>
      </c>
      <c r="F49" s="166">
        <f>SUM(F50:F79)</f>
        <v>426381741.25</v>
      </c>
      <c r="G49" s="158">
        <f aca="true" t="shared" si="3" ref="G49:G56">F49/E49</f>
        <v>0.9826086067525064</v>
      </c>
      <c r="H49" s="169"/>
    </row>
    <row r="50" spans="1:7" ht="66" customHeight="1">
      <c r="A50" s="154">
        <v>36</v>
      </c>
      <c r="B50" s="159" t="s">
        <v>115</v>
      </c>
      <c r="C50" s="167" t="s">
        <v>73</v>
      </c>
      <c r="D50" s="161">
        <v>1145400</v>
      </c>
      <c r="E50" s="161">
        <v>1145400</v>
      </c>
      <c r="F50" s="161">
        <v>1255552.58</v>
      </c>
      <c r="G50" s="162">
        <f t="shared" si="3"/>
        <v>1.0961695302950936</v>
      </c>
    </row>
    <row r="51" spans="1:7" ht="36" customHeight="1">
      <c r="A51" s="154">
        <v>37</v>
      </c>
      <c r="B51" s="159" t="s">
        <v>964</v>
      </c>
      <c r="C51" s="160" t="s">
        <v>965</v>
      </c>
      <c r="D51" s="161">
        <v>557000</v>
      </c>
      <c r="E51" s="161">
        <v>557000</v>
      </c>
      <c r="F51" s="161">
        <v>525572.28</v>
      </c>
      <c r="G51" s="162">
        <f t="shared" si="3"/>
        <v>0.9435768043087972</v>
      </c>
    </row>
    <row r="52" spans="1:7" ht="40.5" customHeight="1">
      <c r="A52" s="154">
        <v>38</v>
      </c>
      <c r="B52" s="159" t="s">
        <v>6</v>
      </c>
      <c r="C52" s="160" t="s">
        <v>333</v>
      </c>
      <c r="D52" s="161">
        <v>580500</v>
      </c>
      <c r="E52" s="161">
        <v>580500</v>
      </c>
      <c r="F52" s="161">
        <v>580497</v>
      </c>
      <c r="G52" s="162">
        <f t="shared" si="3"/>
        <v>0.9999948320413437</v>
      </c>
    </row>
    <row r="53" spans="1:7" ht="28.5" customHeight="1">
      <c r="A53" s="154">
        <v>39</v>
      </c>
      <c r="B53" s="159" t="s">
        <v>358</v>
      </c>
      <c r="C53" s="167" t="s">
        <v>359</v>
      </c>
      <c r="D53" s="161">
        <v>70000</v>
      </c>
      <c r="E53" s="161">
        <v>70000</v>
      </c>
      <c r="F53" s="161">
        <v>158000</v>
      </c>
      <c r="G53" s="162">
        <f t="shared" si="3"/>
        <v>2.257142857142857</v>
      </c>
    </row>
    <row r="54" spans="1:7" ht="84.75" customHeight="1">
      <c r="A54" s="154">
        <v>40</v>
      </c>
      <c r="B54" s="159" t="s">
        <v>966</v>
      </c>
      <c r="C54" s="167" t="s">
        <v>967</v>
      </c>
      <c r="D54" s="161">
        <v>1288000</v>
      </c>
      <c r="E54" s="161">
        <v>1288000</v>
      </c>
      <c r="F54" s="161">
        <v>735542.34</v>
      </c>
      <c r="G54" s="162">
        <f t="shared" si="3"/>
        <v>0.5710732453416149</v>
      </c>
    </row>
    <row r="55" spans="1:7" ht="43.5" customHeight="1">
      <c r="A55" s="154">
        <v>41</v>
      </c>
      <c r="B55" s="159" t="s">
        <v>21</v>
      </c>
      <c r="C55" s="160" t="s">
        <v>334</v>
      </c>
      <c r="D55" s="161">
        <v>440260</v>
      </c>
      <c r="E55" s="161">
        <v>440260</v>
      </c>
      <c r="F55" s="161">
        <v>449873.58</v>
      </c>
      <c r="G55" s="162">
        <f t="shared" si="3"/>
        <v>1.021836142279562</v>
      </c>
    </row>
    <row r="56" spans="1:7" ht="43.5" customHeight="1">
      <c r="A56" s="154">
        <v>42</v>
      </c>
      <c r="B56" s="159" t="s">
        <v>25</v>
      </c>
      <c r="C56" s="160" t="s">
        <v>130</v>
      </c>
      <c r="D56" s="161">
        <v>113800</v>
      </c>
      <c r="E56" s="161">
        <v>113800</v>
      </c>
      <c r="F56" s="161">
        <v>113775.16</v>
      </c>
      <c r="G56" s="162">
        <f t="shared" si="3"/>
        <v>0.9997817223198594</v>
      </c>
    </row>
    <row r="57" spans="1:7" ht="29.25" customHeight="1">
      <c r="A57" s="154">
        <v>43</v>
      </c>
      <c r="B57" s="159" t="s">
        <v>27</v>
      </c>
      <c r="C57" s="160" t="s">
        <v>335</v>
      </c>
      <c r="D57" s="161" t="s">
        <v>149</v>
      </c>
      <c r="E57" s="161" t="s">
        <v>149</v>
      </c>
      <c r="F57" s="161">
        <v>231353.65</v>
      </c>
      <c r="G57" s="162"/>
    </row>
    <row r="58" spans="1:7" ht="29.25" customHeight="1">
      <c r="A58" s="154">
        <v>44</v>
      </c>
      <c r="B58" s="159" t="s">
        <v>360</v>
      </c>
      <c r="C58" s="160" t="s">
        <v>361</v>
      </c>
      <c r="D58" s="161">
        <v>0</v>
      </c>
      <c r="E58" s="161">
        <v>0</v>
      </c>
      <c r="F58" s="161">
        <v>0.1</v>
      </c>
      <c r="G58" s="162"/>
    </row>
    <row r="59" spans="1:7" ht="29.25" customHeight="1">
      <c r="A59" s="154">
        <v>45</v>
      </c>
      <c r="B59" s="159" t="s">
        <v>34</v>
      </c>
      <c r="C59" s="160" t="s">
        <v>336</v>
      </c>
      <c r="D59" s="161">
        <v>23375000</v>
      </c>
      <c r="E59" s="161">
        <v>23375000</v>
      </c>
      <c r="F59" s="161">
        <v>23375000</v>
      </c>
      <c r="G59" s="162">
        <f aca="true" t="shared" si="4" ref="G59:G77">F59/E59</f>
        <v>1</v>
      </c>
    </row>
    <row r="60" spans="1:7" ht="44.25" customHeight="1">
      <c r="A60" s="154">
        <v>46</v>
      </c>
      <c r="B60" s="159" t="s">
        <v>38</v>
      </c>
      <c r="C60" s="160" t="s">
        <v>362</v>
      </c>
      <c r="D60" s="161">
        <v>877500</v>
      </c>
      <c r="E60" s="161">
        <v>877500</v>
      </c>
      <c r="F60" s="161">
        <v>877500</v>
      </c>
      <c r="G60" s="162">
        <f t="shared" si="4"/>
        <v>1</v>
      </c>
    </row>
    <row r="61" spans="1:7" ht="45" customHeight="1">
      <c r="A61" s="154">
        <v>47</v>
      </c>
      <c r="B61" s="159" t="s">
        <v>363</v>
      </c>
      <c r="C61" s="160" t="s">
        <v>968</v>
      </c>
      <c r="D61" s="161">
        <v>135480700</v>
      </c>
      <c r="E61" s="161">
        <v>135480700</v>
      </c>
      <c r="F61" s="161">
        <v>135480700</v>
      </c>
      <c r="G61" s="162">
        <f t="shared" si="4"/>
        <v>1</v>
      </c>
    </row>
    <row r="62" spans="1:7" ht="93" customHeight="1">
      <c r="A62" s="154">
        <v>48</v>
      </c>
      <c r="B62" s="159" t="s">
        <v>41</v>
      </c>
      <c r="C62" s="160" t="s">
        <v>969</v>
      </c>
      <c r="D62" s="161">
        <v>2394300</v>
      </c>
      <c r="E62" s="161">
        <v>2394300</v>
      </c>
      <c r="F62" s="161">
        <v>2394300</v>
      </c>
      <c r="G62" s="162">
        <f t="shared" si="4"/>
        <v>1</v>
      </c>
    </row>
    <row r="63" spans="1:7" ht="96" customHeight="1">
      <c r="A63" s="154">
        <v>49</v>
      </c>
      <c r="B63" s="159" t="s">
        <v>41</v>
      </c>
      <c r="C63" s="160" t="s">
        <v>970</v>
      </c>
      <c r="D63" s="161">
        <v>5088100</v>
      </c>
      <c r="E63" s="161">
        <v>5088100</v>
      </c>
      <c r="F63" s="161">
        <v>5088100</v>
      </c>
      <c r="G63" s="162">
        <f t="shared" si="4"/>
        <v>1</v>
      </c>
    </row>
    <row r="64" spans="1:7" ht="43.5" customHeight="1">
      <c r="A64" s="154">
        <v>50</v>
      </c>
      <c r="B64" s="159" t="s">
        <v>971</v>
      </c>
      <c r="C64" s="160" t="s">
        <v>972</v>
      </c>
      <c r="D64" s="161">
        <v>41465800</v>
      </c>
      <c r="E64" s="161">
        <v>41465800</v>
      </c>
      <c r="F64" s="161">
        <v>41465800</v>
      </c>
      <c r="G64" s="162">
        <f t="shared" si="4"/>
        <v>1</v>
      </c>
    </row>
    <row r="65" spans="1:7" ht="41.25" customHeight="1">
      <c r="A65" s="154">
        <v>51</v>
      </c>
      <c r="B65" s="159" t="s">
        <v>45</v>
      </c>
      <c r="C65" s="160" t="s">
        <v>337</v>
      </c>
      <c r="D65" s="161">
        <v>110662000</v>
      </c>
      <c r="E65" s="161">
        <v>110662000</v>
      </c>
      <c r="F65" s="161">
        <v>110662000</v>
      </c>
      <c r="G65" s="162">
        <f t="shared" si="4"/>
        <v>1</v>
      </c>
    </row>
    <row r="66" spans="1:7" ht="42" customHeight="1">
      <c r="A66" s="154">
        <v>52</v>
      </c>
      <c r="B66" s="159" t="s">
        <v>50</v>
      </c>
      <c r="C66" s="160" t="s">
        <v>338</v>
      </c>
      <c r="D66" s="161">
        <v>7825000</v>
      </c>
      <c r="E66" s="161">
        <v>7825000</v>
      </c>
      <c r="F66" s="161">
        <v>6529400</v>
      </c>
      <c r="G66" s="162">
        <f t="shared" si="4"/>
        <v>0.8344281150159745</v>
      </c>
    </row>
    <row r="67" spans="1:7" ht="51.75" customHeight="1">
      <c r="A67" s="154">
        <v>53</v>
      </c>
      <c r="B67" s="159" t="s">
        <v>51</v>
      </c>
      <c r="C67" s="160" t="s">
        <v>339</v>
      </c>
      <c r="D67" s="161">
        <v>961000</v>
      </c>
      <c r="E67" s="161">
        <v>961000</v>
      </c>
      <c r="F67" s="161">
        <v>961000</v>
      </c>
      <c r="G67" s="162">
        <f t="shared" si="4"/>
        <v>1</v>
      </c>
    </row>
    <row r="68" spans="1:7" ht="40.5" customHeight="1">
      <c r="A68" s="154">
        <v>54</v>
      </c>
      <c r="B68" s="159" t="s">
        <v>52</v>
      </c>
      <c r="C68" s="160" t="s">
        <v>340</v>
      </c>
      <c r="D68" s="161">
        <v>8802000</v>
      </c>
      <c r="E68" s="161">
        <v>8802000</v>
      </c>
      <c r="F68" s="161">
        <v>8557613.18</v>
      </c>
      <c r="G68" s="162">
        <f t="shared" si="4"/>
        <v>0.9722350806634855</v>
      </c>
    </row>
    <row r="69" spans="1:7" ht="55.5" customHeight="1">
      <c r="A69" s="154">
        <v>55</v>
      </c>
      <c r="B69" s="159" t="s">
        <v>55</v>
      </c>
      <c r="C69" s="160" t="s">
        <v>341</v>
      </c>
      <c r="D69" s="161">
        <v>255000</v>
      </c>
      <c r="E69" s="161">
        <v>255000</v>
      </c>
      <c r="F69" s="161">
        <v>255000</v>
      </c>
      <c r="G69" s="162">
        <f t="shared" si="4"/>
        <v>1</v>
      </c>
    </row>
    <row r="70" spans="1:7" ht="54" customHeight="1">
      <c r="A70" s="154">
        <v>56</v>
      </c>
      <c r="B70" s="159" t="s">
        <v>55</v>
      </c>
      <c r="C70" s="160" t="s">
        <v>217</v>
      </c>
      <c r="D70" s="161">
        <v>54913000</v>
      </c>
      <c r="E70" s="161">
        <v>54913000</v>
      </c>
      <c r="F70" s="161">
        <v>50194000</v>
      </c>
      <c r="G70" s="162">
        <f t="shared" si="4"/>
        <v>0.9140640649755067</v>
      </c>
    </row>
    <row r="71" spans="1:7" ht="57" customHeight="1">
      <c r="A71" s="154">
        <v>57</v>
      </c>
      <c r="B71" s="159" t="s">
        <v>55</v>
      </c>
      <c r="C71" s="160" t="s">
        <v>218</v>
      </c>
      <c r="D71" s="161">
        <v>32629000</v>
      </c>
      <c r="E71" s="161">
        <v>32629000</v>
      </c>
      <c r="F71" s="161">
        <v>32629000</v>
      </c>
      <c r="G71" s="162">
        <f t="shared" si="4"/>
        <v>1</v>
      </c>
    </row>
    <row r="72" spans="1:7" ht="57" customHeight="1">
      <c r="A72" s="154">
        <v>58</v>
      </c>
      <c r="B72" s="159" t="s">
        <v>55</v>
      </c>
      <c r="C72" s="160" t="s">
        <v>219</v>
      </c>
      <c r="D72" s="161">
        <v>600</v>
      </c>
      <c r="E72" s="161">
        <v>600</v>
      </c>
      <c r="F72" s="161">
        <v>600</v>
      </c>
      <c r="G72" s="162">
        <f t="shared" si="4"/>
        <v>1</v>
      </c>
    </row>
    <row r="73" spans="1:7" ht="29.25" customHeight="1">
      <c r="A73" s="154">
        <v>59</v>
      </c>
      <c r="B73" s="159" t="s">
        <v>55</v>
      </c>
      <c r="C73" s="160" t="s">
        <v>220</v>
      </c>
      <c r="D73" s="161">
        <v>87500</v>
      </c>
      <c r="E73" s="161">
        <v>87500</v>
      </c>
      <c r="F73" s="161">
        <v>87500</v>
      </c>
      <c r="G73" s="162">
        <f t="shared" si="4"/>
        <v>1</v>
      </c>
    </row>
    <row r="74" spans="1:7" ht="57.75" customHeight="1">
      <c r="A74" s="154">
        <v>60</v>
      </c>
      <c r="B74" s="159" t="s">
        <v>55</v>
      </c>
      <c r="C74" s="160" t="s">
        <v>973</v>
      </c>
      <c r="D74" s="161">
        <v>0</v>
      </c>
      <c r="E74" s="161">
        <v>229800</v>
      </c>
      <c r="F74" s="161">
        <v>0</v>
      </c>
      <c r="G74" s="162">
        <f t="shared" si="4"/>
        <v>0</v>
      </c>
    </row>
    <row r="75" spans="1:7" ht="95.25" customHeight="1">
      <c r="A75" s="154">
        <v>61</v>
      </c>
      <c r="B75" s="159" t="s">
        <v>55</v>
      </c>
      <c r="C75" s="160" t="s">
        <v>974</v>
      </c>
      <c r="D75" s="161">
        <v>100</v>
      </c>
      <c r="E75" s="161">
        <v>100</v>
      </c>
      <c r="F75" s="161">
        <v>0</v>
      </c>
      <c r="G75" s="162">
        <f t="shared" si="4"/>
        <v>0</v>
      </c>
    </row>
    <row r="76" spans="1:7" ht="68.25" customHeight="1">
      <c r="A76" s="154">
        <v>62</v>
      </c>
      <c r="B76" s="159" t="s">
        <v>62</v>
      </c>
      <c r="C76" s="160" t="s">
        <v>61</v>
      </c>
      <c r="D76" s="161">
        <v>87000</v>
      </c>
      <c r="E76" s="161">
        <v>87000</v>
      </c>
      <c r="F76" s="161">
        <v>0</v>
      </c>
      <c r="G76" s="162">
        <f t="shared" si="4"/>
        <v>0</v>
      </c>
    </row>
    <row r="77" spans="1:7" ht="84.75" customHeight="1">
      <c r="A77" s="154">
        <v>63</v>
      </c>
      <c r="B77" s="159" t="s">
        <v>64</v>
      </c>
      <c r="C77" s="170" t="s">
        <v>975</v>
      </c>
      <c r="D77" s="161">
        <v>4600000</v>
      </c>
      <c r="E77" s="161">
        <v>4600000</v>
      </c>
      <c r="F77" s="161">
        <v>4600000</v>
      </c>
      <c r="G77" s="162">
        <f t="shared" si="4"/>
        <v>1</v>
      </c>
    </row>
    <row r="78" spans="1:7" ht="55.5" customHeight="1">
      <c r="A78" s="154">
        <v>64</v>
      </c>
      <c r="B78" s="159" t="s">
        <v>364</v>
      </c>
      <c r="C78" s="171" t="s">
        <v>365</v>
      </c>
      <c r="D78" s="161">
        <v>0</v>
      </c>
      <c r="E78" s="161">
        <v>0</v>
      </c>
      <c r="F78" s="161">
        <v>100</v>
      </c>
      <c r="G78" s="162">
        <v>0</v>
      </c>
    </row>
    <row r="79" spans="1:7" ht="44.25" customHeight="1">
      <c r="A79" s="154">
        <v>65</v>
      </c>
      <c r="B79" s="159" t="s">
        <v>67</v>
      </c>
      <c r="C79" s="171" t="s">
        <v>221</v>
      </c>
      <c r="D79" s="161">
        <v>0</v>
      </c>
      <c r="E79" s="161">
        <v>0</v>
      </c>
      <c r="F79" s="161">
        <v>-826038.62</v>
      </c>
      <c r="G79" s="162">
        <v>0</v>
      </c>
    </row>
    <row r="80" spans="1:7" ht="37.5" customHeight="1">
      <c r="A80" s="154">
        <v>66</v>
      </c>
      <c r="B80" s="163"/>
      <c r="C80" s="164" t="s">
        <v>222</v>
      </c>
      <c r="D80" s="157">
        <f>SUM(D81:D94)</f>
        <v>240745339.1</v>
      </c>
      <c r="E80" s="157">
        <f>SUM(E81:E94)</f>
        <v>240740339.1</v>
      </c>
      <c r="F80" s="157">
        <f>SUM(F81:F94)</f>
        <v>238895083.23999998</v>
      </c>
      <c r="G80" s="158">
        <f>F80/E80</f>
        <v>0.9923350782552752</v>
      </c>
    </row>
    <row r="81" spans="1:7" ht="30.75" customHeight="1">
      <c r="A81" s="154">
        <v>67</v>
      </c>
      <c r="B81" s="172" t="s">
        <v>305</v>
      </c>
      <c r="C81" s="173" t="s">
        <v>223</v>
      </c>
      <c r="D81" s="174">
        <v>16497186.1</v>
      </c>
      <c r="E81" s="174">
        <v>16497186.1</v>
      </c>
      <c r="F81" s="174">
        <v>16306396.79</v>
      </c>
      <c r="G81" s="162">
        <f>F81/E81</f>
        <v>0.9884350392337514</v>
      </c>
    </row>
    <row r="82" spans="1:7" ht="32.25" customHeight="1">
      <c r="A82" s="154">
        <v>68</v>
      </c>
      <c r="B82" s="172" t="s">
        <v>306</v>
      </c>
      <c r="C82" s="173" t="s">
        <v>224</v>
      </c>
      <c r="D82" s="174">
        <v>582000</v>
      </c>
      <c r="E82" s="174">
        <v>582000</v>
      </c>
      <c r="F82" s="174">
        <v>579636.3</v>
      </c>
      <c r="G82" s="162">
        <f>F82/E82</f>
        <v>0.9959386597938145</v>
      </c>
    </row>
    <row r="83" spans="1:7" ht="30.75" customHeight="1">
      <c r="A83" s="154">
        <v>69</v>
      </c>
      <c r="B83" s="159" t="s">
        <v>976</v>
      </c>
      <c r="C83" s="160" t="s">
        <v>369</v>
      </c>
      <c r="D83" s="174">
        <v>0</v>
      </c>
      <c r="E83" s="174">
        <v>0</v>
      </c>
      <c r="F83" s="174">
        <v>1307.8</v>
      </c>
      <c r="G83" s="162">
        <v>0</v>
      </c>
    </row>
    <row r="84" spans="1:7" ht="71.25" customHeight="1">
      <c r="A84" s="154">
        <v>70</v>
      </c>
      <c r="B84" s="159" t="s">
        <v>366</v>
      </c>
      <c r="C84" s="173" t="s">
        <v>977</v>
      </c>
      <c r="D84" s="174">
        <v>961400</v>
      </c>
      <c r="E84" s="174">
        <v>961400</v>
      </c>
      <c r="F84" s="174">
        <v>961400</v>
      </c>
      <c r="G84" s="162">
        <f aca="true" t="shared" si="5" ref="G84:G93">F84/E84</f>
        <v>1</v>
      </c>
    </row>
    <row r="85" spans="1:7" ht="57" customHeight="1">
      <c r="A85" s="154">
        <v>71</v>
      </c>
      <c r="B85" s="159" t="s">
        <v>978</v>
      </c>
      <c r="C85" s="173" t="s">
        <v>979</v>
      </c>
      <c r="D85" s="174">
        <v>1205675</v>
      </c>
      <c r="E85" s="174">
        <v>1205675</v>
      </c>
      <c r="F85" s="174">
        <v>1205675</v>
      </c>
      <c r="G85" s="162">
        <f t="shared" si="5"/>
        <v>1</v>
      </c>
    </row>
    <row r="86" spans="1:7" ht="30.75" customHeight="1">
      <c r="A86" s="154">
        <v>72</v>
      </c>
      <c r="B86" s="159" t="s">
        <v>44</v>
      </c>
      <c r="C86" s="160" t="s">
        <v>225</v>
      </c>
      <c r="D86" s="161">
        <v>12293000</v>
      </c>
      <c r="E86" s="161">
        <v>12288000</v>
      </c>
      <c r="F86" s="161">
        <v>12293000</v>
      </c>
      <c r="G86" s="162">
        <f t="shared" si="5"/>
        <v>1.0004069010416667</v>
      </c>
    </row>
    <row r="87" spans="1:7" ht="30.75" customHeight="1">
      <c r="A87" s="154">
        <v>73</v>
      </c>
      <c r="B87" s="159" t="s">
        <v>44</v>
      </c>
      <c r="C87" s="160" t="s">
        <v>226</v>
      </c>
      <c r="D87" s="161">
        <v>7720100</v>
      </c>
      <c r="E87" s="161">
        <v>7720100</v>
      </c>
      <c r="F87" s="161">
        <v>7720100</v>
      </c>
      <c r="G87" s="162">
        <f t="shared" si="5"/>
        <v>1</v>
      </c>
    </row>
    <row r="88" spans="1:7" ht="42.75" customHeight="1">
      <c r="A88" s="154">
        <v>74</v>
      </c>
      <c r="B88" s="159" t="s">
        <v>44</v>
      </c>
      <c r="C88" s="160" t="s">
        <v>980</v>
      </c>
      <c r="D88" s="161">
        <v>21192000</v>
      </c>
      <c r="E88" s="161">
        <v>21192000</v>
      </c>
      <c r="F88" s="161">
        <v>21192000</v>
      </c>
      <c r="G88" s="162">
        <f t="shared" si="5"/>
        <v>1</v>
      </c>
    </row>
    <row r="89" spans="1:7" ht="67.5" customHeight="1">
      <c r="A89" s="154">
        <v>75</v>
      </c>
      <c r="B89" s="159" t="s">
        <v>44</v>
      </c>
      <c r="C89" s="160" t="s">
        <v>227</v>
      </c>
      <c r="D89" s="161">
        <v>1356000</v>
      </c>
      <c r="E89" s="161">
        <v>1356000</v>
      </c>
      <c r="F89" s="161">
        <v>1356000</v>
      </c>
      <c r="G89" s="162">
        <f t="shared" si="5"/>
        <v>1</v>
      </c>
    </row>
    <row r="90" spans="1:7" ht="69" customHeight="1">
      <c r="A90" s="154">
        <v>76</v>
      </c>
      <c r="B90" s="159" t="s">
        <v>44</v>
      </c>
      <c r="C90" s="160" t="s">
        <v>981</v>
      </c>
      <c r="D90" s="161">
        <v>2516000</v>
      </c>
      <c r="E90" s="161">
        <v>2516000</v>
      </c>
      <c r="F90" s="161">
        <v>2516000</v>
      </c>
      <c r="G90" s="162">
        <f t="shared" si="5"/>
        <v>1</v>
      </c>
    </row>
    <row r="91" spans="1:7" ht="147.75" customHeight="1">
      <c r="A91" s="154">
        <v>77</v>
      </c>
      <c r="B91" s="159" t="s">
        <v>58</v>
      </c>
      <c r="C91" s="167" t="s">
        <v>74</v>
      </c>
      <c r="D91" s="161">
        <v>126214800</v>
      </c>
      <c r="E91" s="161">
        <v>126214800</v>
      </c>
      <c r="F91" s="161">
        <v>126214800</v>
      </c>
      <c r="G91" s="162">
        <f t="shared" si="5"/>
        <v>1</v>
      </c>
    </row>
    <row r="92" spans="1:7" ht="58.5" customHeight="1">
      <c r="A92" s="154">
        <v>78</v>
      </c>
      <c r="B92" s="159" t="s">
        <v>58</v>
      </c>
      <c r="C92" s="171" t="s">
        <v>982</v>
      </c>
      <c r="D92" s="161">
        <v>49558000</v>
      </c>
      <c r="E92" s="161">
        <v>49558000</v>
      </c>
      <c r="F92" s="161">
        <v>49558000</v>
      </c>
      <c r="G92" s="162">
        <f t="shared" si="5"/>
        <v>1</v>
      </c>
    </row>
    <row r="93" spans="1:7" ht="66.75" customHeight="1">
      <c r="A93" s="154">
        <v>79</v>
      </c>
      <c r="B93" s="159" t="s">
        <v>63</v>
      </c>
      <c r="C93" s="170" t="s">
        <v>983</v>
      </c>
      <c r="D93" s="161">
        <v>649178</v>
      </c>
      <c r="E93" s="161">
        <v>649178</v>
      </c>
      <c r="F93" s="161">
        <v>649178</v>
      </c>
      <c r="G93" s="162">
        <f t="shared" si="5"/>
        <v>1</v>
      </c>
    </row>
    <row r="94" spans="1:7" ht="45.75" customHeight="1">
      <c r="A94" s="154">
        <v>80</v>
      </c>
      <c r="B94" s="159" t="s">
        <v>68</v>
      </c>
      <c r="C94" s="170" t="s">
        <v>228</v>
      </c>
      <c r="D94" s="161">
        <v>0</v>
      </c>
      <c r="E94" s="161">
        <v>0</v>
      </c>
      <c r="F94" s="161">
        <v>-1658410.65</v>
      </c>
      <c r="G94" s="162">
        <v>0</v>
      </c>
    </row>
    <row r="95" spans="1:7" ht="45.75" customHeight="1">
      <c r="A95" s="154">
        <v>81</v>
      </c>
      <c r="B95" s="163"/>
      <c r="C95" s="164" t="s">
        <v>229</v>
      </c>
      <c r="D95" s="157">
        <f>SUM(D96:D106)</f>
        <v>11264845</v>
      </c>
      <c r="E95" s="157">
        <f>SUM(E96:E106)</f>
        <v>11264845</v>
      </c>
      <c r="F95" s="157">
        <f>SUM(F96:F106)</f>
        <v>3766543.56</v>
      </c>
      <c r="G95" s="158">
        <f>F95/E95</f>
        <v>0.33436266189193015</v>
      </c>
    </row>
    <row r="96" spans="1:7" ht="33.75" customHeight="1">
      <c r="A96" s="154">
        <v>82</v>
      </c>
      <c r="B96" s="172" t="s">
        <v>984</v>
      </c>
      <c r="C96" s="173" t="s">
        <v>224</v>
      </c>
      <c r="D96" s="161">
        <v>0</v>
      </c>
      <c r="E96" s="161">
        <v>0</v>
      </c>
      <c r="F96" s="161">
        <v>1698.56</v>
      </c>
      <c r="G96" s="175">
        <v>0</v>
      </c>
    </row>
    <row r="97" spans="1:7" ht="57" customHeight="1">
      <c r="A97" s="154">
        <v>83</v>
      </c>
      <c r="B97" s="159" t="s">
        <v>985</v>
      </c>
      <c r="C97" s="170" t="s">
        <v>986</v>
      </c>
      <c r="D97" s="161">
        <v>1673500</v>
      </c>
      <c r="E97" s="161">
        <v>1673500</v>
      </c>
      <c r="F97" s="161">
        <v>1673500</v>
      </c>
      <c r="G97" s="162">
        <f aca="true" t="shared" si="6" ref="G97:G106">F97/E97</f>
        <v>1</v>
      </c>
    </row>
    <row r="98" spans="1:7" ht="45.75" customHeight="1">
      <c r="A98" s="154">
        <v>84</v>
      </c>
      <c r="B98" s="159" t="s">
        <v>985</v>
      </c>
      <c r="C98" s="170" t="s">
        <v>987</v>
      </c>
      <c r="D98" s="161">
        <v>721500</v>
      </c>
      <c r="E98" s="161">
        <v>721500</v>
      </c>
      <c r="F98" s="161">
        <v>721500</v>
      </c>
      <c r="G98" s="162">
        <f t="shared" si="6"/>
        <v>1</v>
      </c>
    </row>
    <row r="99" spans="1:7" ht="45.75" customHeight="1">
      <c r="A99" s="154">
        <v>85</v>
      </c>
      <c r="B99" s="159" t="s">
        <v>988</v>
      </c>
      <c r="C99" s="170" t="s">
        <v>989</v>
      </c>
      <c r="D99" s="161">
        <v>7500000</v>
      </c>
      <c r="E99" s="161">
        <v>7500000</v>
      </c>
      <c r="F99" s="161">
        <v>0</v>
      </c>
      <c r="G99" s="176">
        <f t="shared" si="6"/>
        <v>0</v>
      </c>
    </row>
    <row r="100" spans="1:7" ht="48" customHeight="1">
      <c r="A100" s="154">
        <v>86</v>
      </c>
      <c r="B100" s="159" t="s">
        <v>47</v>
      </c>
      <c r="C100" s="171" t="s">
        <v>990</v>
      </c>
      <c r="D100" s="161">
        <v>172700</v>
      </c>
      <c r="E100" s="161">
        <v>172700</v>
      </c>
      <c r="F100" s="161">
        <v>172700</v>
      </c>
      <c r="G100" s="176">
        <f t="shared" si="6"/>
        <v>1</v>
      </c>
    </row>
    <row r="101" spans="1:7" ht="70.5" customHeight="1">
      <c r="A101" s="154">
        <v>87</v>
      </c>
      <c r="B101" s="159" t="s">
        <v>47</v>
      </c>
      <c r="C101" s="171" t="s">
        <v>981</v>
      </c>
      <c r="D101" s="161">
        <v>327000</v>
      </c>
      <c r="E101" s="161">
        <v>327000</v>
      </c>
      <c r="F101" s="161">
        <v>327000</v>
      </c>
      <c r="G101" s="176">
        <f t="shared" si="6"/>
        <v>1</v>
      </c>
    </row>
    <row r="102" spans="1:7" ht="83.25" customHeight="1">
      <c r="A102" s="154">
        <v>88</v>
      </c>
      <c r="B102" s="159" t="s">
        <v>991</v>
      </c>
      <c r="C102" s="170" t="s">
        <v>992</v>
      </c>
      <c r="D102" s="161">
        <v>60000</v>
      </c>
      <c r="E102" s="161">
        <v>60000</v>
      </c>
      <c r="F102" s="161">
        <v>60000</v>
      </c>
      <c r="G102" s="176">
        <f t="shared" si="6"/>
        <v>1</v>
      </c>
    </row>
    <row r="103" spans="1:7" ht="55.5" customHeight="1">
      <c r="A103" s="154">
        <v>89</v>
      </c>
      <c r="B103" s="159" t="s">
        <v>367</v>
      </c>
      <c r="C103" s="170" t="s">
        <v>993</v>
      </c>
      <c r="D103" s="161">
        <v>200000</v>
      </c>
      <c r="E103" s="161">
        <v>200000</v>
      </c>
      <c r="F103" s="161">
        <v>200000</v>
      </c>
      <c r="G103" s="176">
        <f t="shared" si="6"/>
        <v>1</v>
      </c>
    </row>
    <row r="104" spans="1:7" ht="57.75" customHeight="1">
      <c r="A104" s="154">
        <v>90</v>
      </c>
      <c r="B104" s="177" t="s">
        <v>368</v>
      </c>
      <c r="C104" s="178" t="s">
        <v>994</v>
      </c>
      <c r="D104" s="179">
        <v>250000</v>
      </c>
      <c r="E104" s="179">
        <v>250000</v>
      </c>
      <c r="F104" s="161">
        <v>250000</v>
      </c>
      <c r="G104" s="176">
        <f t="shared" si="6"/>
        <v>1</v>
      </c>
    </row>
    <row r="105" spans="1:7" ht="72.75" customHeight="1">
      <c r="A105" s="154">
        <v>91</v>
      </c>
      <c r="B105" s="180" t="s">
        <v>995</v>
      </c>
      <c r="C105" s="160" t="s">
        <v>996</v>
      </c>
      <c r="D105" s="161">
        <v>160145</v>
      </c>
      <c r="E105" s="161">
        <v>160145</v>
      </c>
      <c r="F105" s="181">
        <v>160145</v>
      </c>
      <c r="G105" s="176">
        <f t="shared" si="6"/>
        <v>1</v>
      </c>
    </row>
    <row r="106" spans="1:7" ht="59.25" customHeight="1">
      <c r="A106" s="154">
        <v>92</v>
      </c>
      <c r="B106" s="180" t="s">
        <v>995</v>
      </c>
      <c r="C106" s="160" t="s">
        <v>997</v>
      </c>
      <c r="D106" s="161">
        <v>200000</v>
      </c>
      <c r="E106" s="161">
        <v>200000</v>
      </c>
      <c r="F106" s="181">
        <v>200000</v>
      </c>
      <c r="G106" s="176">
        <f t="shared" si="6"/>
        <v>1</v>
      </c>
    </row>
    <row r="107" spans="1:7" ht="43.5" customHeight="1">
      <c r="A107" s="154">
        <v>93</v>
      </c>
      <c r="B107" s="182"/>
      <c r="C107" s="183" t="s">
        <v>998</v>
      </c>
      <c r="D107" s="184">
        <f>D108</f>
        <v>0</v>
      </c>
      <c r="E107" s="184">
        <f>E108</f>
        <v>0</v>
      </c>
      <c r="F107" s="185">
        <f>F108</f>
        <v>1500</v>
      </c>
      <c r="G107" s="186"/>
    </row>
    <row r="108" spans="1:7" ht="31.5" customHeight="1">
      <c r="A108" s="154">
        <v>94</v>
      </c>
      <c r="B108" s="159" t="s">
        <v>999</v>
      </c>
      <c r="C108" s="160" t="s">
        <v>1000</v>
      </c>
      <c r="D108" s="181">
        <v>0</v>
      </c>
      <c r="E108" s="181">
        <v>0</v>
      </c>
      <c r="F108" s="161">
        <v>1500</v>
      </c>
      <c r="G108" s="176">
        <v>0</v>
      </c>
    </row>
    <row r="109" spans="1:7" ht="12.75">
      <c r="A109" s="154">
        <v>95</v>
      </c>
      <c r="B109" s="256" t="s">
        <v>230</v>
      </c>
      <c r="C109" s="257"/>
      <c r="D109" s="187">
        <f>D15+D17+D19+D24+D49+D80+D95+D107</f>
        <v>928251056.1</v>
      </c>
      <c r="E109" s="187">
        <f>E15+E17+E19+E24+E49+E80+E95+E107</f>
        <v>928475856.1</v>
      </c>
      <c r="F109" s="187">
        <f>F15+F17+F19+F24+F49+F80+F95+F107</f>
        <v>921573531.8399999</v>
      </c>
      <c r="G109" s="162">
        <f>F109/E109</f>
        <v>0.9925659625776454</v>
      </c>
    </row>
    <row r="110" spans="2:7" ht="12.75">
      <c r="B110" s="188"/>
      <c r="C110" s="188"/>
      <c r="D110" s="188"/>
      <c r="E110" s="188"/>
      <c r="F110" s="188"/>
      <c r="G110" s="188"/>
    </row>
    <row r="111" ht="12.75">
      <c r="D111" s="169"/>
    </row>
  </sheetData>
  <sheetProtection/>
  <mergeCells count="16">
    <mergeCell ref="B109:C109"/>
    <mergeCell ref="B4:G4"/>
    <mergeCell ref="B5:G5"/>
    <mergeCell ref="F7:G7"/>
    <mergeCell ref="B8:G8"/>
    <mergeCell ref="B9:F10"/>
    <mergeCell ref="B11:G11"/>
    <mergeCell ref="B2:G2"/>
    <mergeCell ref="B3:G3"/>
    <mergeCell ref="A12:A13"/>
    <mergeCell ref="B12:B13"/>
    <mergeCell ref="C12:C13"/>
    <mergeCell ref="D12:D13"/>
    <mergeCell ref="E12:E13"/>
    <mergeCell ref="F12:F13"/>
    <mergeCell ref="G12:G13"/>
  </mergeCells>
  <printOptions/>
  <pageMargins left="0.7874015748031497" right="0" top="0" bottom="0" header="0.5118110236220472" footer="0.5118110236220472"/>
  <pageSetup fitToHeight="0" fitToWidth="1"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sheetPr>
    <tabColor rgb="FF006600"/>
  </sheetPr>
  <dimension ref="A1:C14"/>
  <sheetViews>
    <sheetView zoomScalePageLayoutView="0" workbookViewId="0" topLeftCell="A1">
      <selection activeCell="K11" sqref="K11"/>
    </sheetView>
  </sheetViews>
  <sheetFormatPr defaultColWidth="9.140625" defaultRowHeight="12.75"/>
  <cols>
    <col min="1" max="1" width="52.57421875" style="246" customWidth="1"/>
    <col min="2" max="2" width="15.57421875" style="246" customWidth="1"/>
    <col min="3" max="3" width="19.8515625" style="246" customWidth="1"/>
    <col min="4" max="16384" width="9.140625" style="246" customWidth="1"/>
  </cols>
  <sheetData>
    <row r="1" ht="12.75">
      <c r="C1" s="11" t="s">
        <v>402</v>
      </c>
    </row>
    <row r="2" ht="12.75">
      <c r="C2" s="11" t="s">
        <v>199</v>
      </c>
    </row>
    <row r="3" ht="12.75">
      <c r="C3" s="11" t="s">
        <v>301</v>
      </c>
    </row>
    <row r="4" ht="12.75">
      <c r="C4" s="11" t="s">
        <v>318</v>
      </c>
    </row>
    <row r="5" ht="12.75">
      <c r="C5" s="11" t="s">
        <v>5</v>
      </c>
    </row>
    <row r="7" ht="9.75" customHeight="1"/>
    <row r="8" ht="12.75" hidden="1"/>
    <row r="9" ht="12.75" hidden="1"/>
    <row r="10" spans="1:3" ht="112.5" customHeight="1">
      <c r="A10" s="326" t="s">
        <v>945</v>
      </c>
      <c r="B10" s="327"/>
      <c r="C10" s="327"/>
    </row>
    <row r="11" spans="1:3" ht="114.75">
      <c r="A11" s="245" t="s">
        <v>401</v>
      </c>
      <c r="B11" s="245" t="s">
        <v>950</v>
      </c>
      <c r="C11" s="245" t="s">
        <v>951</v>
      </c>
    </row>
    <row r="12" spans="1:3" ht="12.75">
      <c r="A12" s="245">
        <v>1</v>
      </c>
      <c r="B12" s="245">
        <v>2</v>
      </c>
      <c r="C12" s="245">
        <v>3</v>
      </c>
    </row>
    <row r="13" spans="1:3" ht="47.25">
      <c r="A13" s="247" t="s">
        <v>403</v>
      </c>
      <c r="B13" s="248">
        <v>49</v>
      </c>
      <c r="C13" s="249">
        <v>21480</v>
      </c>
    </row>
    <row r="14" spans="1:3" ht="78.75">
      <c r="A14" s="247" t="s">
        <v>407</v>
      </c>
      <c r="B14" s="248">
        <v>983</v>
      </c>
      <c r="C14" s="249">
        <v>244397.47</v>
      </c>
    </row>
  </sheetData>
  <sheetProtection/>
  <mergeCells count="1">
    <mergeCell ref="A10:C10"/>
  </mergeCells>
  <printOptions/>
  <pageMargins left="0.7874015748031497" right="0"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H149"/>
  <sheetViews>
    <sheetView zoomScalePageLayoutView="0" workbookViewId="0" topLeftCell="A141">
      <selection activeCell="C144" sqref="C144"/>
    </sheetView>
  </sheetViews>
  <sheetFormatPr defaultColWidth="15.28125" defaultRowHeight="34.5" customHeight="1"/>
  <cols>
    <col min="1" max="1" width="6.421875" style="215" customWidth="1"/>
    <col min="2" max="2" width="15.8515625" style="215" customWidth="1"/>
    <col min="3" max="3" width="40.00390625" style="215" customWidth="1"/>
    <col min="4" max="5" width="14.00390625" style="215" customWidth="1"/>
    <col min="6" max="6" width="14.140625" style="215" customWidth="1"/>
    <col min="7" max="7" width="10.00390625" style="215" customWidth="1"/>
    <col min="8" max="16384" width="15.28125" style="215" customWidth="1"/>
  </cols>
  <sheetData>
    <row r="1" spans="1:7" ht="12.75" customHeight="1">
      <c r="A1" s="214"/>
      <c r="B1" s="197"/>
      <c r="C1" s="197"/>
      <c r="D1" s="197"/>
      <c r="E1" s="197"/>
      <c r="F1" s="197"/>
      <c r="G1" s="197" t="s">
        <v>75</v>
      </c>
    </row>
    <row r="2" spans="1:7" ht="12.75" customHeight="1">
      <c r="A2" s="214"/>
      <c r="B2" s="197"/>
      <c r="C2" s="197"/>
      <c r="D2" s="197"/>
      <c r="E2" s="197"/>
      <c r="F2" s="197"/>
      <c r="G2" s="197" t="s">
        <v>199</v>
      </c>
    </row>
    <row r="3" spans="1:7" ht="12.75" customHeight="1">
      <c r="A3" s="214"/>
      <c r="B3" s="197"/>
      <c r="C3" s="197"/>
      <c r="D3" s="197"/>
      <c r="E3" s="267" t="s">
        <v>123</v>
      </c>
      <c r="F3" s="267"/>
      <c r="G3" s="267"/>
    </row>
    <row r="4" spans="1:7" ht="12.75" customHeight="1">
      <c r="A4" s="214"/>
      <c r="B4" s="197"/>
      <c r="C4" s="197"/>
      <c r="D4" s="197"/>
      <c r="E4" s="197"/>
      <c r="F4" s="197"/>
      <c r="G4" s="197" t="s">
        <v>318</v>
      </c>
    </row>
    <row r="5" spans="1:7" ht="12.75" customHeight="1">
      <c r="A5" s="214"/>
      <c r="B5" s="197"/>
      <c r="C5" s="197"/>
      <c r="D5" s="197"/>
      <c r="E5" s="216" t="s">
        <v>76</v>
      </c>
      <c r="F5" s="197"/>
      <c r="G5" s="197"/>
    </row>
    <row r="6" spans="1:6" ht="12.75" customHeight="1">
      <c r="A6" s="214"/>
      <c r="B6" s="197"/>
      <c r="C6" s="197"/>
      <c r="D6" s="197"/>
      <c r="E6" s="197"/>
      <c r="F6" s="197"/>
    </row>
    <row r="7" spans="1:7" ht="16.5" customHeight="1">
      <c r="A7" s="214"/>
      <c r="B7" s="268" t="s">
        <v>1001</v>
      </c>
      <c r="C7" s="268"/>
      <c r="D7" s="268"/>
      <c r="E7" s="268"/>
      <c r="F7" s="268"/>
      <c r="G7" s="268"/>
    </row>
    <row r="8" spans="1:7" ht="13.5" customHeight="1">
      <c r="A8" s="214"/>
      <c r="B8" s="268" t="s">
        <v>1002</v>
      </c>
      <c r="C8" s="268"/>
      <c r="D8" s="268"/>
      <c r="E8" s="268"/>
      <c r="F8" s="268"/>
      <c r="G8" s="268"/>
    </row>
    <row r="9" spans="1:7" ht="13.5" customHeight="1">
      <c r="A9" s="214"/>
      <c r="B9" s="269" t="s">
        <v>1003</v>
      </c>
      <c r="C9" s="269"/>
      <c r="D9" s="269"/>
      <c r="E9" s="269"/>
      <c r="F9" s="269"/>
      <c r="G9" s="269"/>
    </row>
    <row r="10" spans="1:7" ht="13.5" customHeight="1">
      <c r="A10" s="214"/>
      <c r="B10" s="217"/>
      <c r="C10" s="217"/>
      <c r="D10" s="217"/>
      <c r="E10" s="217"/>
      <c r="F10" s="217"/>
      <c r="G10" s="217"/>
    </row>
    <row r="11" spans="1:7" ht="34.5" customHeight="1">
      <c r="A11" s="261" t="s">
        <v>302</v>
      </c>
      <c r="B11" s="263" t="s">
        <v>77</v>
      </c>
      <c r="C11" s="263" t="s">
        <v>247</v>
      </c>
      <c r="D11" s="263" t="s">
        <v>953</v>
      </c>
      <c r="E11" s="263" t="s">
        <v>954</v>
      </c>
      <c r="F11" s="263" t="s">
        <v>78</v>
      </c>
      <c r="G11" s="263" t="s">
        <v>128</v>
      </c>
    </row>
    <row r="12" spans="1:7" ht="58.5" customHeight="1">
      <c r="A12" s="262"/>
      <c r="B12" s="264"/>
      <c r="C12" s="264"/>
      <c r="D12" s="264"/>
      <c r="E12" s="264"/>
      <c r="F12" s="264"/>
      <c r="G12" s="264"/>
    </row>
    <row r="13" spans="1:7" ht="25.5">
      <c r="A13" s="218">
        <v>1</v>
      </c>
      <c r="B13" s="219" t="s">
        <v>79</v>
      </c>
      <c r="C13" s="220" t="s">
        <v>80</v>
      </c>
      <c r="D13" s="189">
        <f>D14+D26+D31+D50+D52+D53+D61+D67+D75+D79+D83</f>
        <v>263816458.1</v>
      </c>
      <c r="E13" s="189">
        <f>E14+E26+E31+E50+E52+E53+E61+E67+E75+E79+E83</f>
        <v>263816458.1</v>
      </c>
      <c r="F13" s="189">
        <f>F14+F26+F31+F50+F52+F53+F61+F67+F75+F79+F83</f>
        <v>273469369.93000007</v>
      </c>
      <c r="G13" s="221">
        <f>F13/E13</f>
        <v>1.0365894982425286</v>
      </c>
    </row>
    <row r="14" spans="1:7" ht="12.75">
      <c r="A14" s="218">
        <f>A13+1</f>
        <v>2</v>
      </c>
      <c r="B14" s="219" t="s">
        <v>370</v>
      </c>
      <c r="C14" s="220" t="s">
        <v>81</v>
      </c>
      <c r="D14" s="189">
        <f>D15+D16+D17+D18+D19+D20+D21+D22+D23+D24+D25</f>
        <v>236000000</v>
      </c>
      <c r="E14" s="189">
        <f>E15+E16+E17+E18+E19+E20+E21+E22+E23+E24+E25</f>
        <v>236000000</v>
      </c>
      <c r="F14" s="189">
        <f>F15+F16+F17+F18+F19+F20+F21+F22+F23+F24+F25</f>
        <v>245808314.5</v>
      </c>
      <c r="G14" s="221">
        <f aca="true" t="shared" si="0" ref="G14:G127">F14/E14</f>
        <v>1.041560654661017</v>
      </c>
    </row>
    <row r="15" spans="1:7" ht="94.5" customHeight="1">
      <c r="A15" s="218">
        <v>3</v>
      </c>
      <c r="B15" s="222" t="s">
        <v>82</v>
      </c>
      <c r="C15" s="223" t="s">
        <v>231</v>
      </c>
      <c r="D15" s="191">
        <v>233064300</v>
      </c>
      <c r="E15" s="191">
        <v>233064300</v>
      </c>
      <c r="F15" s="190">
        <v>243037036.79</v>
      </c>
      <c r="G15" s="221">
        <f t="shared" si="0"/>
        <v>1.0427896369800094</v>
      </c>
    </row>
    <row r="16" spans="1:7" ht="90.75" customHeight="1">
      <c r="A16" s="218">
        <f>A15+1</f>
        <v>4</v>
      </c>
      <c r="B16" s="222" t="s">
        <v>83</v>
      </c>
      <c r="C16" s="223" t="s">
        <v>232</v>
      </c>
      <c r="D16" s="191">
        <v>1200000</v>
      </c>
      <c r="E16" s="191">
        <v>1200000</v>
      </c>
      <c r="F16" s="191">
        <v>1133723.57</v>
      </c>
      <c r="G16" s="221">
        <f t="shared" si="0"/>
        <v>0.9447696416666668</v>
      </c>
    </row>
    <row r="17" spans="1:7" ht="92.25" customHeight="1">
      <c r="A17" s="218">
        <v>5</v>
      </c>
      <c r="B17" s="222" t="s">
        <v>84</v>
      </c>
      <c r="C17" s="223" t="s">
        <v>233</v>
      </c>
      <c r="D17" s="191">
        <v>210000</v>
      </c>
      <c r="E17" s="191">
        <v>210000</v>
      </c>
      <c r="F17" s="191">
        <v>202429.9</v>
      </c>
      <c r="G17" s="221">
        <f t="shared" si="0"/>
        <v>0.9639519047619047</v>
      </c>
    </row>
    <row r="18" spans="1:7" ht="92.25" customHeight="1">
      <c r="A18" s="218">
        <f>A17+1</f>
        <v>6</v>
      </c>
      <c r="B18" s="222" t="s">
        <v>85</v>
      </c>
      <c r="C18" s="223" t="s">
        <v>234</v>
      </c>
      <c r="D18" s="191">
        <v>70400</v>
      </c>
      <c r="E18" s="191">
        <v>70400</v>
      </c>
      <c r="F18" s="191">
        <v>0.01</v>
      </c>
      <c r="G18" s="221">
        <v>0</v>
      </c>
    </row>
    <row r="19" spans="1:7" ht="141.75" customHeight="1">
      <c r="A19" s="218">
        <v>7</v>
      </c>
      <c r="B19" s="222" t="s">
        <v>86</v>
      </c>
      <c r="C19" s="223" t="s">
        <v>235</v>
      </c>
      <c r="D19" s="191">
        <v>500000</v>
      </c>
      <c r="E19" s="191">
        <v>500000</v>
      </c>
      <c r="F19" s="191">
        <v>489931.37</v>
      </c>
      <c r="G19" s="221">
        <f t="shared" si="0"/>
        <v>0.97986274</v>
      </c>
    </row>
    <row r="20" spans="1:7" ht="144" customHeight="1">
      <c r="A20" s="218">
        <f aca="true" t="shared" si="1" ref="A20:A83">A19+1</f>
        <v>8</v>
      </c>
      <c r="B20" s="222" t="s">
        <v>87</v>
      </c>
      <c r="C20" s="223" t="s">
        <v>70</v>
      </c>
      <c r="D20" s="191">
        <v>3700</v>
      </c>
      <c r="E20" s="191">
        <v>3700</v>
      </c>
      <c r="F20" s="191">
        <v>3709.38</v>
      </c>
      <c r="G20" s="221">
        <f t="shared" si="0"/>
        <v>1.0025351351351353</v>
      </c>
    </row>
    <row r="21" spans="1:7" ht="143.25" customHeight="1">
      <c r="A21" s="218">
        <f t="shared" si="1"/>
        <v>9</v>
      </c>
      <c r="B21" s="222" t="s">
        <v>88</v>
      </c>
      <c r="C21" s="223" t="s">
        <v>71</v>
      </c>
      <c r="D21" s="191">
        <v>3600</v>
      </c>
      <c r="E21" s="191">
        <v>3600</v>
      </c>
      <c r="F21" s="191">
        <v>3396.93</v>
      </c>
      <c r="G21" s="221">
        <f t="shared" si="0"/>
        <v>0.9435916666666666</v>
      </c>
    </row>
    <row r="22" spans="1:7" ht="55.5" customHeight="1">
      <c r="A22" s="218">
        <f t="shared" si="1"/>
        <v>10</v>
      </c>
      <c r="B22" s="222" t="s">
        <v>89</v>
      </c>
      <c r="C22" s="223" t="s">
        <v>134</v>
      </c>
      <c r="D22" s="191">
        <v>570000</v>
      </c>
      <c r="E22" s="191">
        <v>570000</v>
      </c>
      <c r="F22" s="191">
        <v>550216.71</v>
      </c>
      <c r="G22" s="221">
        <f t="shared" si="0"/>
        <v>0.9652924736842105</v>
      </c>
    </row>
    <row r="23" spans="1:7" ht="51.75" customHeight="1">
      <c r="A23" s="218">
        <f t="shared" si="1"/>
        <v>11</v>
      </c>
      <c r="B23" s="222" t="s">
        <v>90</v>
      </c>
      <c r="C23" s="223" t="s">
        <v>135</v>
      </c>
      <c r="D23" s="191">
        <v>19000</v>
      </c>
      <c r="E23" s="191">
        <v>19000</v>
      </c>
      <c r="F23" s="191">
        <v>18649.41</v>
      </c>
      <c r="G23" s="221">
        <f t="shared" si="0"/>
        <v>0.9815478947368421</v>
      </c>
    </row>
    <row r="24" spans="1:7" ht="52.5" customHeight="1">
      <c r="A24" s="218">
        <f t="shared" si="1"/>
        <v>12</v>
      </c>
      <c r="B24" s="222" t="s">
        <v>91</v>
      </c>
      <c r="C24" s="223" t="s">
        <v>136</v>
      </c>
      <c r="D24" s="191">
        <v>160000</v>
      </c>
      <c r="E24" s="191">
        <v>160000</v>
      </c>
      <c r="F24" s="191">
        <v>169536.9</v>
      </c>
      <c r="G24" s="221">
        <f t="shared" si="0"/>
        <v>1.0596056249999999</v>
      </c>
    </row>
    <row r="25" spans="1:7" ht="106.5" customHeight="1">
      <c r="A25" s="218">
        <f t="shared" si="1"/>
        <v>13</v>
      </c>
      <c r="B25" s="222" t="s">
        <v>92</v>
      </c>
      <c r="C25" s="223" t="s">
        <v>72</v>
      </c>
      <c r="D25" s="191">
        <v>199000</v>
      </c>
      <c r="E25" s="191">
        <v>199000</v>
      </c>
      <c r="F25" s="191">
        <v>199683.53</v>
      </c>
      <c r="G25" s="221">
        <f t="shared" si="0"/>
        <v>1.003434824120603</v>
      </c>
    </row>
    <row r="26" spans="1:7" ht="42" customHeight="1">
      <c r="A26" s="218">
        <f t="shared" si="1"/>
        <v>14</v>
      </c>
      <c r="B26" s="219" t="s">
        <v>1004</v>
      </c>
      <c r="C26" s="220" t="s">
        <v>1005</v>
      </c>
      <c r="D26" s="189">
        <f>SUM(D27:D30)</f>
        <v>2889000</v>
      </c>
      <c r="E26" s="189">
        <f>SUM(E27:E30)</f>
        <v>2889000</v>
      </c>
      <c r="F26" s="189">
        <f>SUM(F27:F30)</f>
        <v>3105938.22</v>
      </c>
      <c r="G26" s="221">
        <f t="shared" si="0"/>
        <v>1.0750911111111112</v>
      </c>
    </row>
    <row r="27" spans="1:7" ht="80.25" customHeight="1">
      <c r="A27" s="218">
        <f t="shared" si="1"/>
        <v>15</v>
      </c>
      <c r="B27" s="222" t="s">
        <v>956</v>
      </c>
      <c r="C27" s="223" t="s">
        <v>957</v>
      </c>
      <c r="D27" s="191">
        <v>1065000</v>
      </c>
      <c r="E27" s="191">
        <v>1065000</v>
      </c>
      <c r="F27" s="191">
        <v>1172234.21</v>
      </c>
      <c r="G27" s="221">
        <f t="shared" si="0"/>
        <v>1.100689399061033</v>
      </c>
    </row>
    <row r="28" spans="1:7" ht="105.75" customHeight="1">
      <c r="A28" s="218">
        <f t="shared" si="1"/>
        <v>16</v>
      </c>
      <c r="B28" s="222" t="s">
        <v>958</v>
      </c>
      <c r="C28" s="223" t="s">
        <v>959</v>
      </c>
      <c r="D28" s="191">
        <v>24000</v>
      </c>
      <c r="E28" s="191">
        <v>24000</v>
      </c>
      <c r="F28" s="191">
        <v>26404.76</v>
      </c>
      <c r="G28" s="221">
        <f t="shared" si="0"/>
        <v>1.1001983333333332</v>
      </c>
    </row>
    <row r="29" spans="1:7" ht="93" customHeight="1">
      <c r="A29" s="218">
        <f t="shared" si="1"/>
        <v>17</v>
      </c>
      <c r="B29" s="222" t="s">
        <v>960</v>
      </c>
      <c r="C29" s="223" t="s">
        <v>961</v>
      </c>
      <c r="D29" s="191">
        <v>1800000</v>
      </c>
      <c r="E29" s="191">
        <v>1800000</v>
      </c>
      <c r="F29" s="191">
        <v>2008172.35</v>
      </c>
      <c r="G29" s="221">
        <f t="shared" si="0"/>
        <v>1.1156513055555557</v>
      </c>
    </row>
    <row r="30" spans="1:7" ht="96" customHeight="1">
      <c r="A30" s="218">
        <f t="shared" si="1"/>
        <v>18</v>
      </c>
      <c r="B30" s="222" t="s">
        <v>962</v>
      </c>
      <c r="C30" s="223" t="s">
        <v>963</v>
      </c>
      <c r="D30" s="191">
        <v>0</v>
      </c>
      <c r="E30" s="191">
        <v>0</v>
      </c>
      <c r="F30" s="191">
        <v>-100873.1</v>
      </c>
      <c r="G30" s="221">
        <v>0</v>
      </c>
    </row>
    <row r="31" spans="1:7" ht="12.75">
      <c r="A31" s="218">
        <f t="shared" si="1"/>
        <v>19</v>
      </c>
      <c r="B31" s="219" t="s">
        <v>371</v>
      </c>
      <c r="C31" s="220" t="s">
        <v>93</v>
      </c>
      <c r="D31" s="189">
        <f>D32+D39+D46</f>
        <v>2849312</v>
      </c>
      <c r="E31" s="189">
        <f>E32+E39+E46</f>
        <v>2849312</v>
      </c>
      <c r="F31" s="189">
        <f>F32+F39+F46</f>
        <v>2866525.57</v>
      </c>
      <c r="G31" s="221">
        <f t="shared" si="0"/>
        <v>1.0060413075156387</v>
      </c>
    </row>
    <row r="32" spans="1:7" ht="25.5">
      <c r="A32" s="218">
        <f t="shared" si="1"/>
        <v>20</v>
      </c>
      <c r="B32" s="219" t="s">
        <v>372</v>
      </c>
      <c r="C32" s="220" t="s">
        <v>94</v>
      </c>
      <c r="D32" s="189">
        <f>D33+D34+D35+D36+D37+D38</f>
        <v>2590000</v>
      </c>
      <c r="E32" s="189">
        <f>E33+E34+E35+E36+E37+E38</f>
        <v>2590000</v>
      </c>
      <c r="F32" s="189">
        <f>F33+F34+F35+F36+F37+F38</f>
        <v>2618522.73</v>
      </c>
      <c r="G32" s="221">
        <f t="shared" si="0"/>
        <v>1.0110126370656372</v>
      </c>
    </row>
    <row r="33" spans="1:7" ht="29.25" customHeight="1">
      <c r="A33" s="218">
        <f t="shared" si="1"/>
        <v>21</v>
      </c>
      <c r="B33" s="222" t="s">
        <v>95</v>
      </c>
      <c r="C33" s="223" t="s">
        <v>137</v>
      </c>
      <c r="D33" s="191">
        <v>2530000</v>
      </c>
      <c r="E33" s="191">
        <v>2530000</v>
      </c>
      <c r="F33" s="191">
        <v>2553758.18</v>
      </c>
      <c r="G33" s="221">
        <f t="shared" si="0"/>
        <v>1.0093905849802371</v>
      </c>
    </row>
    <row r="34" spans="1:7" ht="29.25" customHeight="1">
      <c r="A34" s="218">
        <f t="shared" si="1"/>
        <v>22</v>
      </c>
      <c r="B34" s="222" t="s">
        <v>96</v>
      </c>
      <c r="C34" s="223" t="s">
        <v>138</v>
      </c>
      <c r="D34" s="191">
        <v>6500</v>
      </c>
      <c r="E34" s="191">
        <v>6500</v>
      </c>
      <c r="F34" s="191">
        <v>7149.66</v>
      </c>
      <c r="G34" s="221">
        <f t="shared" si="0"/>
        <v>1.0999476923076923</v>
      </c>
    </row>
    <row r="35" spans="1:7" ht="29.25" customHeight="1">
      <c r="A35" s="218">
        <f t="shared" si="1"/>
        <v>23</v>
      </c>
      <c r="B35" s="222" t="s">
        <v>97</v>
      </c>
      <c r="C35" s="223" t="s">
        <v>139</v>
      </c>
      <c r="D35" s="191">
        <v>47500</v>
      </c>
      <c r="E35" s="191">
        <v>47500</v>
      </c>
      <c r="F35" s="191">
        <v>53301.48</v>
      </c>
      <c r="G35" s="221">
        <f t="shared" si="0"/>
        <v>1.1221364210526317</v>
      </c>
    </row>
    <row r="36" spans="1:7" ht="52.5" customHeight="1">
      <c r="A36" s="218">
        <f t="shared" si="1"/>
        <v>24</v>
      </c>
      <c r="B36" s="222" t="s">
        <v>98</v>
      </c>
      <c r="C36" s="223" t="s">
        <v>140</v>
      </c>
      <c r="D36" s="191">
        <v>0</v>
      </c>
      <c r="E36" s="191">
        <v>0</v>
      </c>
      <c r="F36" s="191">
        <v>-2835.79</v>
      </c>
      <c r="G36" s="221">
        <v>0</v>
      </c>
    </row>
    <row r="37" spans="1:7" ht="54" customHeight="1">
      <c r="A37" s="218">
        <f t="shared" si="1"/>
        <v>25</v>
      </c>
      <c r="B37" s="222" t="s">
        <v>99</v>
      </c>
      <c r="C37" s="223" t="s">
        <v>141</v>
      </c>
      <c r="D37" s="191">
        <v>2100</v>
      </c>
      <c r="E37" s="191">
        <v>2100</v>
      </c>
      <c r="F37" s="191">
        <v>3363.53</v>
      </c>
      <c r="G37" s="221">
        <f t="shared" si="0"/>
        <v>1.6016809523809525</v>
      </c>
    </row>
    <row r="38" spans="1:7" ht="53.25" customHeight="1">
      <c r="A38" s="218">
        <f t="shared" si="1"/>
        <v>26</v>
      </c>
      <c r="B38" s="222" t="s">
        <v>100</v>
      </c>
      <c r="C38" s="223" t="s">
        <v>142</v>
      </c>
      <c r="D38" s="191">
        <v>3900</v>
      </c>
      <c r="E38" s="191">
        <v>3900</v>
      </c>
      <c r="F38" s="191">
        <v>3785.67</v>
      </c>
      <c r="G38" s="221">
        <f t="shared" si="0"/>
        <v>0.9706846153846154</v>
      </c>
    </row>
    <row r="39" spans="1:7" ht="25.5">
      <c r="A39" s="218">
        <f t="shared" si="1"/>
        <v>27</v>
      </c>
      <c r="B39" s="219" t="s">
        <v>373</v>
      </c>
      <c r="C39" s="220" t="s">
        <v>101</v>
      </c>
      <c r="D39" s="189">
        <f>D40+D41+D42+D43+D44+D45</f>
        <v>184312</v>
      </c>
      <c r="E39" s="189">
        <f>E40+E41+E42+E43+E44+E45</f>
        <v>184312</v>
      </c>
      <c r="F39" s="189">
        <f>F40+F41+F42+F43+F44+F45</f>
        <v>171029.84</v>
      </c>
      <c r="G39" s="221">
        <f t="shared" si="0"/>
        <v>0.9279365423846521</v>
      </c>
    </row>
    <row r="40" spans="1:7" ht="27" customHeight="1">
      <c r="A40" s="218">
        <f t="shared" si="1"/>
        <v>28</v>
      </c>
      <c r="B40" s="224" t="s">
        <v>102</v>
      </c>
      <c r="C40" s="223" t="s">
        <v>143</v>
      </c>
      <c r="D40" s="191">
        <v>177100</v>
      </c>
      <c r="E40" s="191">
        <v>177100</v>
      </c>
      <c r="F40" s="191">
        <v>164993.49</v>
      </c>
      <c r="G40" s="221">
        <f t="shared" si="0"/>
        <v>0.9316402597402597</v>
      </c>
    </row>
    <row r="41" spans="1:7" ht="26.25" customHeight="1">
      <c r="A41" s="218">
        <f t="shared" si="1"/>
        <v>29</v>
      </c>
      <c r="B41" s="222" t="s">
        <v>103</v>
      </c>
      <c r="C41" s="223" t="s">
        <v>144</v>
      </c>
      <c r="D41" s="191">
        <v>2722</v>
      </c>
      <c r="E41" s="191">
        <v>2722</v>
      </c>
      <c r="F41" s="191">
        <v>2657.43</v>
      </c>
      <c r="G41" s="221">
        <f t="shared" si="0"/>
        <v>0.9762784717119765</v>
      </c>
    </row>
    <row r="42" spans="1:7" ht="27" customHeight="1">
      <c r="A42" s="218">
        <f t="shared" si="1"/>
        <v>30</v>
      </c>
      <c r="B42" s="222" t="s">
        <v>104</v>
      </c>
      <c r="C42" s="223" t="s">
        <v>145</v>
      </c>
      <c r="D42" s="191">
        <v>2700</v>
      </c>
      <c r="E42" s="191">
        <v>2700</v>
      </c>
      <c r="F42" s="191">
        <v>2683</v>
      </c>
      <c r="G42" s="221">
        <f t="shared" si="0"/>
        <v>0.9937037037037038</v>
      </c>
    </row>
    <row r="43" spans="1:7" ht="38.25">
      <c r="A43" s="218">
        <f t="shared" si="1"/>
        <v>31</v>
      </c>
      <c r="B43" s="224" t="s">
        <v>105</v>
      </c>
      <c r="C43" s="223" t="s">
        <v>146</v>
      </c>
      <c r="D43" s="191">
        <v>0</v>
      </c>
      <c r="E43" s="191">
        <v>0</v>
      </c>
      <c r="F43" s="191">
        <v>0</v>
      </c>
      <c r="G43" s="225">
        <v>0</v>
      </c>
    </row>
    <row r="44" spans="1:7" ht="38.25">
      <c r="A44" s="218">
        <f t="shared" si="1"/>
        <v>32</v>
      </c>
      <c r="B44" s="222" t="s">
        <v>106</v>
      </c>
      <c r="C44" s="223" t="s">
        <v>147</v>
      </c>
      <c r="D44" s="191">
        <v>650</v>
      </c>
      <c r="E44" s="191">
        <v>650</v>
      </c>
      <c r="F44" s="191">
        <v>19.03</v>
      </c>
      <c r="G44" s="225">
        <f t="shared" si="0"/>
        <v>0.02927692307692308</v>
      </c>
    </row>
    <row r="45" spans="1:7" ht="38.25">
      <c r="A45" s="218">
        <f t="shared" si="1"/>
        <v>33</v>
      </c>
      <c r="B45" s="222" t="s">
        <v>107</v>
      </c>
      <c r="C45" s="223" t="s">
        <v>148</v>
      </c>
      <c r="D45" s="191">
        <v>1140</v>
      </c>
      <c r="E45" s="191">
        <v>1140</v>
      </c>
      <c r="F45" s="191">
        <v>676.89</v>
      </c>
      <c r="G45" s="225">
        <f t="shared" si="0"/>
        <v>0.5937631578947369</v>
      </c>
    </row>
    <row r="46" spans="1:7" ht="38.25">
      <c r="A46" s="218">
        <f t="shared" si="1"/>
        <v>34</v>
      </c>
      <c r="B46" s="219" t="s">
        <v>374</v>
      </c>
      <c r="C46" s="220" t="s">
        <v>375</v>
      </c>
      <c r="D46" s="189">
        <f>D47+D48+D49</f>
        <v>75000</v>
      </c>
      <c r="E46" s="189">
        <f>E47+E48+E49</f>
        <v>75000</v>
      </c>
      <c r="F46" s="189">
        <f>F47+F48+F49</f>
        <v>76973</v>
      </c>
      <c r="G46" s="221">
        <f t="shared" si="0"/>
        <v>1.0263066666666667</v>
      </c>
    </row>
    <row r="47" spans="1:7" ht="39" customHeight="1">
      <c r="A47" s="218">
        <f t="shared" si="1"/>
        <v>35</v>
      </c>
      <c r="B47" s="222" t="s">
        <v>354</v>
      </c>
      <c r="C47" s="223" t="s">
        <v>355</v>
      </c>
      <c r="D47" s="191">
        <v>75000</v>
      </c>
      <c r="E47" s="191">
        <v>75000</v>
      </c>
      <c r="F47" s="191">
        <v>76973</v>
      </c>
      <c r="G47" s="225">
        <f t="shared" si="0"/>
        <v>1.0263066666666667</v>
      </c>
    </row>
    <row r="48" spans="1:7" ht="39.75" customHeight="1">
      <c r="A48" s="218">
        <f t="shared" si="1"/>
        <v>36</v>
      </c>
      <c r="B48" s="222" t="s">
        <v>356</v>
      </c>
      <c r="C48" s="223" t="s">
        <v>357</v>
      </c>
      <c r="D48" s="191">
        <v>0</v>
      </c>
      <c r="E48" s="191">
        <v>0</v>
      </c>
      <c r="F48" s="191">
        <v>0</v>
      </c>
      <c r="G48" s="225">
        <v>0</v>
      </c>
    </row>
    <row r="49" spans="1:7" ht="40.5" customHeight="1">
      <c r="A49" s="218">
        <f t="shared" si="1"/>
        <v>37</v>
      </c>
      <c r="B49" s="222" t="s">
        <v>376</v>
      </c>
      <c r="C49" s="223" t="s">
        <v>377</v>
      </c>
      <c r="D49" s="191">
        <v>0</v>
      </c>
      <c r="E49" s="191">
        <v>0</v>
      </c>
      <c r="F49" s="191">
        <v>0</v>
      </c>
      <c r="G49" s="225">
        <v>0</v>
      </c>
    </row>
    <row r="50" spans="1:7" ht="12.75">
      <c r="A50" s="218">
        <f t="shared" si="1"/>
        <v>38</v>
      </c>
      <c r="B50" s="226" t="s">
        <v>108</v>
      </c>
      <c r="C50" s="227" t="s">
        <v>109</v>
      </c>
      <c r="D50" s="228">
        <f>D51</f>
        <v>0</v>
      </c>
      <c r="E50" s="228">
        <f>E51</f>
        <v>0</v>
      </c>
      <c r="F50" s="228">
        <f>F51</f>
        <v>0</v>
      </c>
      <c r="G50" s="221">
        <v>0</v>
      </c>
    </row>
    <row r="51" spans="1:7" ht="67.5" customHeight="1">
      <c r="A51" s="218">
        <f t="shared" si="1"/>
        <v>39</v>
      </c>
      <c r="B51" s="229" t="s">
        <v>110</v>
      </c>
      <c r="C51" s="230" t="s">
        <v>111</v>
      </c>
      <c r="D51" s="231">
        <v>0</v>
      </c>
      <c r="E51" s="231">
        <v>0</v>
      </c>
      <c r="F51" s="232">
        <v>0</v>
      </c>
      <c r="G51" s="225">
        <v>0</v>
      </c>
    </row>
    <row r="52" spans="1:7" ht="41.25" customHeight="1">
      <c r="A52" s="218">
        <f t="shared" si="1"/>
        <v>40</v>
      </c>
      <c r="B52" s="229" t="s">
        <v>112</v>
      </c>
      <c r="C52" s="227" t="s">
        <v>113</v>
      </c>
      <c r="D52" s="228">
        <v>0</v>
      </c>
      <c r="E52" s="228">
        <v>0</v>
      </c>
      <c r="F52" s="233">
        <v>3366.18</v>
      </c>
      <c r="G52" s="221">
        <v>0</v>
      </c>
    </row>
    <row r="53" spans="1:7" ht="51">
      <c r="A53" s="218">
        <f t="shared" si="1"/>
        <v>41</v>
      </c>
      <c r="B53" s="219" t="s">
        <v>378</v>
      </c>
      <c r="C53" s="220" t="s">
        <v>114</v>
      </c>
      <c r="D53" s="189">
        <f>D54+D56+D60</f>
        <v>2282900</v>
      </c>
      <c r="E53" s="189">
        <f>E54+E56+E60</f>
        <v>2282900</v>
      </c>
      <c r="F53" s="189">
        <f>F54+F56+F60</f>
        <v>2361621.8600000003</v>
      </c>
      <c r="G53" s="221">
        <f t="shared" si="0"/>
        <v>1.034483271277761</v>
      </c>
    </row>
    <row r="54" spans="1:7" ht="91.5" customHeight="1">
      <c r="A54" s="218">
        <f t="shared" si="1"/>
        <v>42</v>
      </c>
      <c r="B54" s="222" t="s">
        <v>379</v>
      </c>
      <c r="C54" s="223" t="s">
        <v>1006</v>
      </c>
      <c r="D54" s="189">
        <f>D55</f>
        <v>1145400</v>
      </c>
      <c r="E54" s="189">
        <f>E55</f>
        <v>1145400</v>
      </c>
      <c r="F54" s="189">
        <f>F55</f>
        <v>1255552.58</v>
      </c>
      <c r="G54" s="221">
        <f t="shared" si="0"/>
        <v>1.0961695302950936</v>
      </c>
    </row>
    <row r="55" spans="1:7" ht="95.25" customHeight="1">
      <c r="A55" s="218">
        <f t="shared" si="1"/>
        <v>43</v>
      </c>
      <c r="B55" s="222" t="s">
        <v>115</v>
      </c>
      <c r="C55" s="223" t="s">
        <v>307</v>
      </c>
      <c r="D55" s="191">
        <v>1145400</v>
      </c>
      <c r="E55" s="191">
        <v>1145400</v>
      </c>
      <c r="F55" s="191">
        <v>1255552.58</v>
      </c>
      <c r="G55" s="225">
        <f t="shared" si="0"/>
        <v>1.0961695302950936</v>
      </c>
    </row>
    <row r="56" spans="1:7" ht="65.25" customHeight="1">
      <c r="A56" s="218">
        <f t="shared" si="1"/>
        <v>44</v>
      </c>
      <c r="B56" s="219" t="s">
        <v>964</v>
      </c>
      <c r="C56" s="220" t="s">
        <v>1007</v>
      </c>
      <c r="D56" s="189">
        <f>SUM(D57:D59)</f>
        <v>557000</v>
      </c>
      <c r="E56" s="189">
        <f>SUM(E57:E59)</f>
        <v>557000</v>
      </c>
      <c r="F56" s="189">
        <f>SUM(F57:F59)</f>
        <v>525572.28</v>
      </c>
      <c r="G56" s="225">
        <f t="shared" si="0"/>
        <v>0.9435768043087972</v>
      </c>
    </row>
    <row r="57" spans="1:7" ht="57" customHeight="1">
      <c r="A57" s="218">
        <f t="shared" si="1"/>
        <v>45</v>
      </c>
      <c r="B57" s="234" t="s">
        <v>1008</v>
      </c>
      <c r="C57" s="235" t="s">
        <v>1009</v>
      </c>
      <c r="D57" s="190">
        <v>500000</v>
      </c>
      <c r="E57" s="190">
        <v>500000</v>
      </c>
      <c r="F57" s="191">
        <v>463004.52</v>
      </c>
      <c r="G57" s="225">
        <f t="shared" si="0"/>
        <v>0.9260090400000001</v>
      </c>
    </row>
    <row r="58" spans="1:7" ht="92.25" customHeight="1">
      <c r="A58" s="218">
        <f t="shared" si="1"/>
        <v>46</v>
      </c>
      <c r="B58" s="234" t="s">
        <v>1010</v>
      </c>
      <c r="C58" s="235" t="s">
        <v>1011</v>
      </c>
      <c r="D58" s="190">
        <v>5000</v>
      </c>
      <c r="E58" s="190">
        <v>5000</v>
      </c>
      <c r="F58" s="191">
        <v>9820.78</v>
      </c>
      <c r="G58" s="225">
        <f t="shared" si="0"/>
        <v>1.9641560000000002</v>
      </c>
    </row>
    <row r="59" spans="1:7" ht="56.25" customHeight="1">
      <c r="A59" s="218">
        <f t="shared" si="1"/>
        <v>47</v>
      </c>
      <c r="B59" s="234" t="s">
        <v>1012</v>
      </c>
      <c r="C59" s="235" t="s">
        <v>1013</v>
      </c>
      <c r="D59" s="190">
        <v>52000</v>
      </c>
      <c r="E59" s="190">
        <v>52000</v>
      </c>
      <c r="F59" s="190">
        <v>52746.98</v>
      </c>
      <c r="G59" s="225">
        <f t="shared" si="0"/>
        <v>1.014365</v>
      </c>
    </row>
    <row r="60" spans="1:7" ht="69" customHeight="1">
      <c r="A60" s="218">
        <f t="shared" si="1"/>
        <v>48</v>
      </c>
      <c r="B60" s="222" t="s">
        <v>6</v>
      </c>
      <c r="C60" s="223" t="s">
        <v>333</v>
      </c>
      <c r="D60" s="191">
        <v>580500</v>
      </c>
      <c r="E60" s="191">
        <v>580500</v>
      </c>
      <c r="F60" s="191">
        <v>580497</v>
      </c>
      <c r="G60" s="225">
        <f t="shared" si="0"/>
        <v>0.9999948320413437</v>
      </c>
    </row>
    <row r="61" spans="1:7" ht="25.5">
      <c r="A61" s="218">
        <f t="shared" si="1"/>
        <v>49</v>
      </c>
      <c r="B61" s="219" t="s">
        <v>380</v>
      </c>
      <c r="C61" s="220" t="s">
        <v>7</v>
      </c>
      <c r="D61" s="189">
        <f>D62+D63+D64+D65+D66</f>
        <v>764000</v>
      </c>
      <c r="E61" s="189">
        <f>E62+E63+E64+E65+E66</f>
        <v>764000</v>
      </c>
      <c r="F61" s="189">
        <f>F62+F63+F64+F65+F66</f>
        <v>704519.32</v>
      </c>
      <c r="G61" s="221">
        <f t="shared" si="0"/>
        <v>0.9221457068062826</v>
      </c>
    </row>
    <row r="62" spans="1:7" ht="39" customHeight="1">
      <c r="A62" s="218">
        <f t="shared" si="1"/>
        <v>50</v>
      </c>
      <c r="B62" s="219" t="s">
        <v>381</v>
      </c>
      <c r="C62" s="236" t="s">
        <v>8</v>
      </c>
      <c r="D62" s="191">
        <v>101000</v>
      </c>
      <c r="E62" s="191">
        <v>101000</v>
      </c>
      <c r="F62" s="191">
        <v>93017.37</v>
      </c>
      <c r="G62" s="225">
        <f t="shared" si="0"/>
        <v>0.9209640594059405</v>
      </c>
    </row>
    <row r="63" spans="1:7" ht="41.25" customHeight="1">
      <c r="A63" s="218">
        <f t="shared" si="1"/>
        <v>51</v>
      </c>
      <c r="B63" s="219" t="s">
        <v>382</v>
      </c>
      <c r="C63" s="236" t="s">
        <v>9</v>
      </c>
      <c r="D63" s="191">
        <v>18000</v>
      </c>
      <c r="E63" s="191">
        <v>18000</v>
      </c>
      <c r="F63" s="191">
        <v>17124.2</v>
      </c>
      <c r="G63" s="225">
        <f t="shared" si="0"/>
        <v>0.9513444444444444</v>
      </c>
    </row>
    <row r="64" spans="1:7" ht="27.75" customHeight="1">
      <c r="A64" s="218">
        <f t="shared" si="1"/>
        <v>52</v>
      </c>
      <c r="B64" s="219" t="s">
        <v>383</v>
      </c>
      <c r="C64" s="236" t="s">
        <v>10</v>
      </c>
      <c r="D64" s="191">
        <v>475000</v>
      </c>
      <c r="E64" s="191">
        <v>475000</v>
      </c>
      <c r="F64" s="191">
        <v>424545</v>
      </c>
      <c r="G64" s="225">
        <f t="shared" si="0"/>
        <v>0.893778947368421</v>
      </c>
    </row>
    <row r="65" spans="1:7" ht="30.75" customHeight="1">
      <c r="A65" s="218">
        <f t="shared" si="1"/>
        <v>53</v>
      </c>
      <c r="B65" s="219" t="s">
        <v>384</v>
      </c>
      <c r="C65" s="236" t="s">
        <v>11</v>
      </c>
      <c r="D65" s="191">
        <v>170000</v>
      </c>
      <c r="E65" s="191">
        <v>170000</v>
      </c>
      <c r="F65" s="191">
        <v>169832.75</v>
      </c>
      <c r="G65" s="225">
        <f t="shared" si="0"/>
        <v>0.9990161764705883</v>
      </c>
    </row>
    <row r="66" spans="1:7" ht="32.25" customHeight="1">
      <c r="A66" s="218">
        <f t="shared" si="1"/>
        <v>54</v>
      </c>
      <c r="B66" s="222" t="s">
        <v>385</v>
      </c>
      <c r="C66" s="223" t="s">
        <v>12</v>
      </c>
      <c r="D66" s="191">
        <v>0</v>
      </c>
      <c r="E66" s="191">
        <v>0</v>
      </c>
      <c r="F66" s="191">
        <v>0</v>
      </c>
      <c r="G66" s="225">
        <v>0</v>
      </c>
    </row>
    <row r="67" spans="1:7" ht="39" customHeight="1">
      <c r="A67" s="218">
        <f t="shared" si="1"/>
        <v>55</v>
      </c>
      <c r="B67" s="219" t="s">
        <v>13</v>
      </c>
      <c r="C67" s="220" t="s">
        <v>14</v>
      </c>
      <c r="D67" s="189">
        <f>D68+D72</f>
        <v>17079186.1</v>
      </c>
      <c r="E67" s="189">
        <f>E68+E72</f>
        <v>17079186.1</v>
      </c>
      <c r="F67" s="189">
        <f>F68+F72</f>
        <v>16887731.65</v>
      </c>
      <c r="G67" s="221">
        <f t="shared" si="0"/>
        <v>0.9887901888954765</v>
      </c>
    </row>
    <row r="68" spans="1:7" ht="52.5" customHeight="1">
      <c r="A68" s="218">
        <f t="shared" si="1"/>
        <v>56</v>
      </c>
      <c r="B68" s="219" t="s">
        <v>15</v>
      </c>
      <c r="C68" s="220" t="s">
        <v>1014</v>
      </c>
      <c r="D68" s="191">
        <f>D69+D70+D71</f>
        <v>16497186.1</v>
      </c>
      <c r="E68" s="191">
        <f>E69+E70+E71</f>
        <v>16497186.1</v>
      </c>
      <c r="F68" s="191">
        <f>F69+F70+F71</f>
        <v>16306396.79</v>
      </c>
      <c r="G68" s="225">
        <f t="shared" si="0"/>
        <v>0.9884350392337514</v>
      </c>
    </row>
    <row r="69" spans="1:7" ht="44.25" customHeight="1">
      <c r="A69" s="218">
        <f t="shared" si="1"/>
        <v>57</v>
      </c>
      <c r="B69" s="222" t="s">
        <v>386</v>
      </c>
      <c r="C69" s="223" t="s">
        <v>16</v>
      </c>
      <c r="D69" s="191">
        <v>15104186.1</v>
      </c>
      <c r="E69" s="191">
        <v>15104186.1</v>
      </c>
      <c r="F69" s="191">
        <v>15102015.45</v>
      </c>
      <c r="G69" s="225">
        <f t="shared" si="0"/>
        <v>0.9998562881849026</v>
      </c>
    </row>
    <row r="70" spans="1:7" ht="42" customHeight="1">
      <c r="A70" s="218">
        <f t="shared" si="1"/>
        <v>58</v>
      </c>
      <c r="B70" s="222" t="s">
        <v>387</v>
      </c>
      <c r="C70" s="223" t="s">
        <v>17</v>
      </c>
      <c r="D70" s="191">
        <v>1194000</v>
      </c>
      <c r="E70" s="191">
        <v>1194000</v>
      </c>
      <c r="F70" s="191">
        <v>1005616.61</v>
      </c>
      <c r="G70" s="225">
        <f t="shared" si="0"/>
        <v>0.8422249664991625</v>
      </c>
    </row>
    <row r="71" spans="1:7" ht="41.25" customHeight="1">
      <c r="A71" s="218">
        <f t="shared" si="1"/>
        <v>59</v>
      </c>
      <c r="B71" s="222" t="s">
        <v>388</v>
      </c>
      <c r="C71" s="235" t="s">
        <v>18</v>
      </c>
      <c r="D71" s="191">
        <v>199000</v>
      </c>
      <c r="E71" s="191">
        <v>199000</v>
      </c>
      <c r="F71" s="191">
        <v>198764.73</v>
      </c>
      <c r="G71" s="225">
        <f t="shared" si="0"/>
        <v>0.9988177386934673</v>
      </c>
    </row>
    <row r="72" spans="1:7" ht="30" customHeight="1">
      <c r="A72" s="218">
        <f t="shared" si="1"/>
        <v>60</v>
      </c>
      <c r="B72" s="219" t="s">
        <v>1015</v>
      </c>
      <c r="C72" s="220" t="s">
        <v>1016</v>
      </c>
      <c r="D72" s="191">
        <f>D73+D74</f>
        <v>582000</v>
      </c>
      <c r="E72" s="191">
        <f>E73+E74</f>
        <v>582000</v>
      </c>
      <c r="F72" s="191">
        <f>F73+F74</f>
        <v>581334.8600000001</v>
      </c>
      <c r="G72" s="225">
        <f t="shared" si="0"/>
        <v>0.9988571477663232</v>
      </c>
    </row>
    <row r="73" spans="1:7" ht="44.25" customHeight="1">
      <c r="A73" s="218">
        <f t="shared" si="1"/>
        <v>61</v>
      </c>
      <c r="B73" s="234" t="s">
        <v>389</v>
      </c>
      <c r="C73" s="235" t="s">
        <v>19</v>
      </c>
      <c r="D73" s="191">
        <v>582000</v>
      </c>
      <c r="E73" s="191">
        <v>582000</v>
      </c>
      <c r="F73" s="191">
        <v>579636.3</v>
      </c>
      <c r="G73" s="225">
        <f t="shared" si="0"/>
        <v>0.9959386597938145</v>
      </c>
    </row>
    <row r="74" spans="1:7" ht="44.25" customHeight="1">
      <c r="A74" s="218">
        <f t="shared" si="1"/>
        <v>62</v>
      </c>
      <c r="B74" s="234" t="s">
        <v>1017</v>
      </c>
      <c r="C74" s="235" t="s">
        <v>19</v>
      </c>
      <c r="D74" s="191">
        <v>0</v>
      </c>
      <c r="E74" s="191">
        <v>0</v>
      </c>
      <c r="F74" s="191">
        <v>1698.56</v>
      </c>
      <c r="G74" s="225">
        <v>0</v>
      </c>
    </row>
    <row r="75" spans="1:7" ht="39.75" customHeight="1">
      <c r="A75" s="218">
        <f t="shared" si="1"/>
        <v>63</v>
      </c>
      <c r="B75" s="219" t="s">
        <v>390</v>
      </c>
      <c r="C75" s="220" t="s">
        <v>20</v>
      </c>
      <c r="D75" s="189">
        <f>D76+D77+D78</f>
        <v>1798260</v>
      </c>
      <c r="E75" s="189">
        <f>E76+E77+E78</f>
        <v>1798260</v>
      </c>
      <c r="F75" s="189">
        <f>F76+F77+F78</f>
        <v>1343415.92</v>
      </c>
      <c r="G75" s="221">
        <f t="shared" si="0"/>
        <v>0.7470643399730851</v>
      </c>
    </row>
    <row r="76" spans="1:7" ht="30.75" customHeight="1">
      <c r="A76" s="218">
        <f t="shared" si="1"/>
        <v>64</v>
      </c>
      <c r="B76" s="222" t="s">
        <v>358</v>
      </c>
      <c r="C76" s="223" t="s">
        <v>359</v>
      </c>
      <c r="D76" s="190">
        <v>70000</v>
      </c>
      <c r="E76" s="190">
        <v>70000</v>
      </c>
      <c r="F76" s="190">
        <v>158000</v>
      </c>
      <c r="G76" s="237">
        <f t="shared" si="0"/>
        <v>2.257142857142857</v>
      </c>
    </row>
    <row r="77" spans="1:7" ht="120.75" customHeight="1">
      <c r="A77" s="218">
        <f t="shared" si="1"/>
        <v>65</v>
      </c>
      <c r="B77" s="222" t="s">
        <v>966</v>
      </c>
      <c r="C77" s="223" t="s">
        <v>967</v>
      </c>
      <c r="D77" s="190">
        <v>1288000</v>
      </c>
      <c r="E77" s="190">
        <v>1288000</v>
      </c>
      <c r="F77" s="190">
        <v>735542.34</v>
      </c>
      <c r="G77" s="237">
        <f t="shared" si="0"/>
        <v>0.5710732453416149</v>
      </c>
    </row>
    <row r="78" spans="1:7" ht="56.25" customHeight="1">
      <c r="A78" s="218">
        <f t="shared" si="1"/>
        <v>66</v>
      </c>
      <c r="B78" s="222" t="s">
        <v>21</v>
      </c>
      <c r="C78" s="223" t="s">
        <v>334</v>
      </c>
      <c r="D78" s="191">
        <v>440260</v>
      </c>
      <c r="E78" s="191">
        <v>440260</v>
      </c>
      <c r="F78" s="191">
        <v>449873.58</v>
      </c>
      <c r="G78" s="225">
        <f t="shared" si="0"/>
        <v>1.021836142279562</v>
      </c>
    </row>
    <row r="79" spans="1:7" ht="30.75" customHeight="1">
      <c r="A79" s="218">
        <f t="shared" si="1"/>
        <v>67</v>
      </c>
      <c r="B79" s="226" t="s">
        <v>22</v>
      </c>
      <c r="C79" s="227" t="s">
        <v>23</v>
      </c>
      <c r="D79" s="228">
        <f>D80+D81+D82</f>
        <v>153800</v>
      </c>
      <c r="E79" s="228">
        <f>E80+E81+E82</f>
        <v>153800</v>
      </c>
      <c r="F79" s="228">
        <f>F80+F81+F82</f>
        <v>155275.16</v>
      </c>
      <c r="G79" s="225">
        <f t="shared" si="0"/>
        <v>1.0095914174252276</v>
      </c>
    </row>
    <row r="80" spans="1:7" ht="30" customHeight="1">
      <c r="A80" s="218">
        <f t="shared" si="1"/>
        <v>68</v>
      </c>
      <c r="B80" s="229" t="s">
        <v>999</v>
      </c>
      <c r="C80" s="230" t="s">
        <v>1000</v>
      </c>
      <c r="D80" s="231">
        <v>0</v>
      </c>
      <c r="E80" s="231">
        <v>0</v>
      </c>
      <c r="F80" s="232">
        <v>1500</v>
      </c>
      <c r="G80" s="225">
        <v>0</v>
      </c>
    </row>
    <row r="81" spans="1:7" ht="54.75" customHeight="1">
      <c r="A81" s="218">
        <f t="shared" si="1"/>
        <v>69</v>
      </c>
      <c r="B81" s="229" t="s">
        <v>24</v>
      </c>
      <c r="C81" s="230" t="s">
        <v>130</v>
      </c>
      <c r="D81" s="231">
        <v>40000</v>
      </c>
      <c r="E81" s="231">
        <v>40000</v>
      </c>
      <c r="F81" s="232">
        <v>40000</v>
      </c>
      <c r="G81" s="225">
        <f t="shared" si="0"/>
        <v>1</v>
      </c>
    </row>
    <row r="82" spans="1:7" ht="54.75" customHeight="1">
      <c r="A82" s="218">
        <f t="shared" si="1"/>
        <v>70</v>
      </c>
      <c r="B82" s="229" t="s">
        <v>25</v>
      </c>
      <c r="C82" s="230" t="s">
        <v>130</v>
      </c>
      <c r="D82" s="231">
        <v>113800</v>
      </c>
      <c r="E82" s="231">
        <v>113800</v>
      </c>
      <c r="F82" s="232">
        <v>113775.16</v>
      </c>
      <c r="G82" s="225">
        <f t="shared" si="0"/>
        <v>0.9997817223198594</v>
      </c>
    </row>
    <row r="83" spans="1:7" ht="22.5" customHeight="1">
      <c r="A83" s="218">
        <f t="shared" si="1"/>
        <v>71</v>
      </c>
      <c r="B83" s="226" t="s">
        <v>391</v>
      </c>
      <c r="C83" s="227" t="s">
        <v>26</v>
      </c>
      <c r="D83" s="228">
        <f>D84+D85+D86+D87</f>
        <v>0</v>
      </c>
      <c r="E83" s="228">
        <f>E84+E85+E86+E87</f>
        <v>0</v>
      </c>
      <c r="F83" s="228">
        <f>F84+F85+F86+F87</f>
        <v>232661.55</v>
      </c>
      <c r="G83" s="221">
        <v>0</v>
      </c>
    </row>
    <row r="84" spans="1:7" ht="31.5" customHeight="1">
      <c r="A84" s="218">
        <f aca="true" t="shared" si="2" ref="A84:A146">A83+1</f>
        <v>72</v>
      </c>
      <c r="B84" s="229" t="s">
        <v>27</v>
      </c>
      <c r="C84" s="230" t="s">
        <v>28</v>
      </c>
      <c r="D84" s="231">
        <v>0</v>
      </c>
      <c r="E84" s="231">
        <v>0</v>
      </c>
      <c r="F84" s="232">
        <v>231353.65</v>
      </c>
      <c r="G84" s="225">
        <v>0</v>
      </c>
    </row>
    <row r="85" spans="1:7" ht="31.5" customHeight="1">
      <c r="A85" s="218">
        <f t="shared" si="2"/>
        <v>73</v>
      </c>
      <c r="B85" s="229" t="s">
        <v>1018</v>
      </c>
      <c r="C85" s="230" t="s">
        <v>28</v>
      </c>
      <c r="D85" s="231">
        <v>0</v>
      </c>
      <c r="E85" s="231">
        <v>0</v>
      </c>
      <c r="F85" s="232">
        <v>0</v>
      </c>
      <c r="G85" s="225">
        <v>0</v>
      </c>
    </row>
    <row r="86" spans="1:7" ht="31.5" customHeight="1">
      <c r="A86" s="218">
        <f t="shared" si="2"/>
        <v>74</v>
      </c>
      <c r="B86" s="229" t="s">
        <v>360</v>
      </c>
      <c r="C86" s="230" t="s">
        <v>369</v>
      </c>
      <c r="D86" s="231">
        <v>0</v>
      </c>
      <c r="E86" s="231">
        <v>0</v>
      </c>
      <c r="F86" s="232">
        <v>0.1</v>
      </c>
      <c r="G86" s="225">
        <v>0</v>
      </c>
    </row>
    <row r="87" spans="1:7" ht="30" customHeight="1">
      <c r="A87" s="218">
        <f t="shared" si="2"/>
        <v>75</v>
      </c>
      <c r="B87" s="229" t="s">
        <v>976</v>
      </c>
      <c r="C87" s="230" t="s">
        <v>369</v>
      </c>
      <c r="D87" s="231">
        <v>0</v>
      </c>
      <c r="E87" s="231">
        <v>0</v>
      </c>
      <c r="F87" s="232">
        <v>1307.8</v>
      </c>
      <c r="G87" s="225">
        <v>0</v>
      </c>
    </row>
    <row r="88" spans="1:8" ht="12.75">
      <c r="A88" s="218">
        <f t="shared" si="2"/>
        <v>76</v>
      </c>
      <c r="B88" s="219" t="s">
        <v>29</v>
      </c>
      <c r="C88" s="220" t="s">
        <v>30</v>
      </c>
      <c r="D88" s="189">
        <f>D89+D140+D142</f>
        <v>664434598</v>
      </c>
      <c r="E88" s="189">
        <f>E89+E140+E142</f>
        <v>664659398</v>
      </c>
      <c r="F88" s="189">
        <f>F89+F140+F142</f>
        <v>648104161.9100001</v>
      </c>
      <c r="G88" s="221">
        <f t="shared" si="0"/>
        <v>0.9750921507469607</v>
      </c>
      <c r="H88" s="238"/>
    </row>
    <row r="89" spans="1:7" ht="38.25">
      <c r="A89" s="218">
        <f t="shared" si="2"/>
        <v>77</v>
      </c>
      <c r="B89" s="219" t="s">
        <v>31</v>
      </c>
      <c r="C89" s="220" t="s">
        <v>32</v>
      </c>
      <c r="D89" s="189">
        <f>D90+D92+D115+D130</f>
        <v>664434598</v>
      </c>
      <c r="E89" s="189">
        <f>E90+E92+E115+E130</f>
        <v>664659398</v>
      </c>
      <c r="F89" s="189">
        <f>F90+F92+F115+F130</f>
        <v>650588511.1800001</v>
      </c>
      <c r="G89" s="221">
        <f t="shared" si="0"/>
        <v>0.9788299287389299</v>
      </c>
    </row>
    <row r="90" spans="1:7" ht="42.75" customHeight="1">
      <c r="A90" s="218">
        <f t="shared" si="2"/>
        <v>78</v>
      </c>
      <c r="B90" s="219" t="s">
        <v>392</v>
      </c>
      <c r="C90" s="220" t="s">
        <v>33</v>
      </c>
      <c r="D90" s="189">
        <f>D91</f>
        <v>23375000</v>
      </c>
      <c r="E90" s="189">
        <f>E91</f>
        <v>23375000</v>
      </c>
      <c r="F90" s="189">
        <f>F91</f>
        <v>23375000</v>
      </c>
      <c r="G90" s="221">
        <f t="shared" si="0"/>
        <v>1</v>
      </c>
    </row>
    <row r="91" spans="1:7" ht="39" customHeight="1">
      <c r="A91" s="218">
        <f t="shared" si="2"/>
        <v>79</v>
      </c>
      <c r="B91" s="222" t="s">
        <v>34</v>
      </c>
      <c r="C91" s="223" t="s">
        <v>35</v>
      </c>
      <c r="D91" s="191">
        <v>23375000</v>
      </c>
      <c r="E91" s="191">
        <v>23375000</v>
      </c>
      <c r="F91" s="191">
        <v>23375000</v>
      </c>
      <c r="G91" s="225">
        <f t="shared" si="0"/>
        <v>1</v>
      </c>
    </row>
    <row r="92" spans="1:7" ht="52.5" customHeight="1">
      <c r="A92" s="218">
        <f t="shared" si="2"/>
        <v>80</v>
      </c>
      <c r="B92" s="219" t="s">
        <v>36</v>
      </c>
      <c r="C92" s="220" t="s">
        <v>37</v>
      </c>
      <c r="D92" s="189">
        <f>D93+D94+D98+D101+D104+D105+D106</f>
        <v>353607275</v>
      </c>
      <c r="E92" s="189">
        <f>E93+E94+E98+E101+E104+E105+E106</f>
        <v>353602275</v>
      </c>
      <c r="F92" s="189">
        <f>F93+F94+F98+F101+F104+F105+F106</f>
        <v>346107275</v>
      </c>
      <c r="G92" s="221">
        <f t="shared" si="0"/>
        <v>0.978803869403838</v>
      </c>
    </row>
    <row r="93" spans="1:7" ht="56.25" customHeight="1">
      <c r="A93" s="218">
        <f t="shared" si="2"/>
        <v>81</v>
      </c>
      <c r="B93" s="219" t="s">
        <v>38</v>
      </c>
      <c r="C93" s="220" t="s">
        <v>393</v>
      </c>
      <c r="D93" s="189">
        <v>877500</v>
      </c>
      <c r="E93" s="189">
        <v>877500</v>
      </c>
      <c r="F93" s="190">
        <v>877500</v>
      </c>
      <c r="G93" s="221">
        <f t="shared" si="0"/>
        <v>1</v>
      </c>
    </row>
    <row r="94" spans="1:7" ht="43.5" customHeight="1">
      <c r="A94" s="218">
        <f t="shared" si="2"/>
        <v>82</v>
      </c>
      <c r="B94" s="219" t="s">
        <v>39</v>
      </c>
      <c r="C94" s="220" t="s">
        <v>1019</v>
      </c>
      <c r="D94" s="189">
        <f>D95+D96+D97</f>
        <v>3356400</v>
      </c>
      <c r="E94" s="189">
        <f>E95+E96+E97</f>
        <v>3356400</v>
      </c>
      <c r="F94" s="189">
        <f>F95+F96+F97</f>
        <v>3356400</v>
      </c>
      <c r="G94" s="221">
        <f t="shared" si="0"/>
        <v>1</v>
      </c>
    </row>
    <row r="95" spans="1:7" ht="84" customHeight="1">
      <c r="A95" s="218">
        <f t="shared" si="2"/>
        <v>83</v>
      </c>
      <c r="B95" s="234" t="s">
        <v>985</v>
      </c>
      <c r="C95" s="235" t="s">
        <v>986</v>
      </c>
      <c r="D95" s="190">
        <v>1673500</v>
      </c>
      <c r="E95" s="190">
        <v>1673500</v>
      </c>
      <c r="F95" s="190">
        <v>1673500</v>
      </c>
      <c r="G95" s="225">
        <f t="shared" si="0"/>
        <v>1</v>
      </c>
    </row>
    <row r="96" spans="1:7" ht="57.75" customHeight="1">
      <c r="A96" s="218">
        <f t="shared" si="2"/>
        <v>84</v>
      </c>
      <c r="B96" s="234" t="s">
        <v>985</v>
      </c>
      <c r="C96" s="235" t="s">
        <v>987</v>
      </c>
      <c r="D96" s="190">
        <v>721500</v>
      </c>
      <c r="E96" s="190">
        <v>721500</v>
      </c>
      <c r="F96" s="190">
        <v>721500</v>
      </c>
      <c r="G96" s="225">
        <f t="shared" si="0"/>
        <v>1</v>
      </c>
    </row>
    <row r="97" spans="1:7" ht="95.25" customHeight="1">
      <c r="A97" s="218">
        <f t="shared" si="2"/>
        <v>85</v>
      </c>
      <c r="B97" s="234" t="s">
        <v>366</v>
      </c>
      <c r="C97" s="235" t="s">
        <v>977</v>
      </c>
      <c r="D97" s="190">
        <v>961400</v>
      </c>
      <c r="E97" s="190">
        <v>961400</v>
      </c>
      <c r="F97" s="190">
        <v>961400</v>
      </c>
      <c r="G97" s="225">
        <f t="shared" si="0"/>
        <v>1</v>
      </c>
    </row>
    <row r="98" spans="1:7" ht="68.25" customHeight="1">
      <c r="A98" s="218">
        <f t="shared" si="2"/>
        <v>86</v>
      </c>
      <c r="B98" s="219" t="s">
        <v>394</v>
      </c>
      <c r="C98" s="220" t="s">
        <v>395</v>
      </c>
      <c r="D98" s="189">
        <f>D99+D100</f>
        <v>142980700</v>
      </c>
      <c r="E98" s="189">
        <f>E99+E100</f>
        <v>142980700</v>
      </c>
      <c r="F98" s="189">
        <f>F99+F100</f>
        <v>135480700</v>
      </c>
      <c r="G98" s="221">
        <f t="shared" si="0"/>
        <v>0.9475453680112071</v>
      </c>
    </row>
    <row r="99" spans="1:7" ht="52.5" customHeight="1">
      <c r="A99" s="218">
        <f t="shared" si="2"/>
        <v>87</v>
      </c>
      <c r="B99" s="219" t="s">
        <v>363</v>
      </c>
      <c r="C99" s="235" t="s">
        <v>968</v>
      </c>
      <c r="D99" s="190">
        <v>135480700</v>
      </c>
      <c r="E99" s="190">
        <v>135480700</v>
      </c>
      <c r="F99" s="190">
        <v>135480700</v>
      </c>
      <c r="G99" s="225">
        <f t="shared" si="0"/>
        <v>1</v>
      </c>
    </row>
    <row r="100" spans="1:7" ht="54.75" customHeight="1">
      <c r="A100" s="218">
        <f t="shared" si="2"/>
        <v>88</v>
      </c>
      <c r="B100" s="219" t="s">
        <v>988</v>
      </c>
      <c r="C100" s="235" t="s">
        <v>989</v>
      </c>
      <c r="D100" s="190">
        <v>7500000</v>
      </c>
      <c r="E100" s="190">
        <v>7500000</v>
      </c>
      <c r="F100" s="190">
        <v>0</v>
      </c>
      <c r="G100" s="225">
        <f t="shared" si="0"/>
        <v>0</v>
      </c>
    </row>
    <row r="101" spans="1:7" ht="147.75" customHeight="1">
      <c r="A101" s="218">
        <f t="shared" si="2"/>
        <v>89</v>
      </c>
      <c r="B101" s="219" t="s">
        <v>40</v>
      </c>
      <c r="C101" s="220" t="s">
        <v>1020</v>
      </c>
      <c r="D101" s="189">
        <f>D102+D103</f>
        <v>7482400</v>
      </c>
      <c r="E101" s="189">
        <f>E102+E103</f>
        <v>7482400</v>
      </c>
      <c r="F101" s="189">
        <f>F102+F103</f>
        <v>7482400</v>
      </c>
      <c r="G101" s="221">
        <f t="shared" si="0"/>
        <v>1</v>
      </c>
    </row>
    <row r="102" spans="1:7" ht="132.75" customHeight="1">
      <c r="A102" s="218">
        <f t="shared" si="2"/>
        <v>90</v>
      </c>
      <c r="B102" s="219" t="s">
        <v>41</v>
      </c>
      <c r="C102" s="235" t="s">
        <v>969</v>
      </c>
      <c r="D102" s="190">
        <v>2394300</v>
      </c>
      <c r="E102" s="190">
        <v>2394300</v>
      </c>
      <c r="F102" s="190">
        <v>2394300</v>
      </c>
      <c r="G102" s="225">
        <f t="shared" si="0"/>
        <v>1</v>
      </c>
    </row>
    <row r="103" spans="1:7" ht="132.75" customHeight="1">
      <c r="A103" s="218">
        <f t="shared" si="2"/>
        <v>91</v>
      </c>
      <c r="B103" s="219" t="s">
        <v>41</v>
      </c>
      <c r="C103" s="235" t="s">
        <v>970</v>
      </c>
      <c r="D103" s="190">
        <v>5088100</v>
      </c>
      <c r="E103" s="190">
        <v>5088100</v>
      </c>
      <c r="F103" s="190">
        <v>5088100</v>
      </c>
      <c r="G103" s="225">
        <f t="shared" si="0"/>
        <v>1</v>
      </c>
    </row>
    <row r="104" spans="1:7" ht="54.75" customHeight="1">
      <c r="A104" s="218">
        <f t="shared" si="2"/>
        <v>92</v>
      </c>
      <c r="B104" s="219" t="s">
        <v>971</v>
      </c>
      <c r="C104" s="220" t="s">
        <v>972</v>
      </c>
      <c r="D104" s="189">
        <v>41465800</v>
      </c>
      <c r="E104" s="189">
        <v>41465800</v>
      </c>
      <c r="F104" s="189">
        <v>41465800</v>
      </c>
      <c r="G104" s="221">
        <f t="shared" si="0"/>
        <v>1</v>
      </c>
    </row>
    <row r="105" spans="1:7" ht="78.75" customHeight="1">
      <c r="A105" s="218">
        <f t="shared" si="2"/>
        <v>93</v>
      </c>
      <c r="B105" s="219" t="s">
        <v>978</v>
      </c>
      <c r="C105" s="220" t="s">
        <v>979</v>
      </c>
      <c r="D105" s="189">
        <v>1205675</v>
      </c>
      <c r="E105" s="189">
        <v>1205675</v>
      </c>
      <c r="F105" s="189">
        <v>1205675</v>
      </c>
      <c r="G105" s="221">
        <f t="shared" si="0"/>
        <v>1</v>
      </c>
    </row>
    <row r="106" spans="1:7" ht="32.25" customHeight="1">
      <c r="A106" s="218">
        <f t="shared" si="2"/>
        <v>94</v>
      </c>
      <c r="B106" s="219" t="s">
        <v>42</v>
      </c>
      <c r="C106" s="220" t="s">
        <v>43</v>
      </c>
      <c r="D106" s="189">
        <f>SUM(D107:D114)</f>
        <v>156238800</v>
      </c>
      <c r="E106" s="189">
        <f>SUM(E107:E114)</f>
        <v>156233800</v>
      </c>
      <c r="F106" s="189">
        <f>SUM(F107:F114)</f>
        <v>156238800</v>
      </c>
      <c r="G106" s="225">
        <f t="shared" si="0"/>
        <v>1.000032003318104</v>
      </c>
    </row>
    <row r="107" spans="1:7" ht="57" customHeight="1">
      <c r="A107" s="218">
        <f t="shared" si="2"/>
        <v>95</v>
      </c>
      <c r="B107" s="224" t="s">
        <v>44</v>
      </c>
      <c r="C107" s="236" t="s">
        <v>225</v>
      </c>
      <c r="D107" s="190">
        <v>12293000</v>
      </c>
      <c r="E107" s="190">
        <v>12288000</v>
      </c>
      <c r="F107" s="190">
        <v>12293000</v>
      </c>
      <c r="G107" s="225">
        <f t="shared" si="0"/>
        <v>1.0004069010416667</v>
      </c>
    </row>
    <row r="108" spans="1:7" ht="31.5" customHeight="1">
      <c r="A108" s="218">
        <f t="shared" si="2"/>
        <v>96</v>
      </c>
      <c r="B108" s="224" t="s">
        <v>44</v>
      </c>
      <c r="C108" s="236" t="s">
        <v>46</v>
      </c>
      <c r="D108" s="190">
        <v>7720100</v>
      </c>
      <c r="E108" s="190">
        <v>7720100</v>
      </c>
      <c r="F108" s="190">
        <v>7720100</v>
      </c>
      <c r="G108" s="225">
        <f t="shared" si="0"/>
        <v>1</v>
      </c>
    </row>
    <row r="109" spans="1:7" ht="57" customHeight="1">
      <c r="A109" s="218">
        <f t="shared" si="2"/>
        <v>97</v>
      </c>
      <c r="B109" s="224" t="s">
        <v>44</v>
      </c>
      <c r="C109" s="235" t="s">
        <v>980</v>
      </c>
      <c r="D109" s="190">
        <v>21192000</v>
      </c>
      <c r="E109" s="190">
        <v>21192000</v>
      </c>
      <c r="F109" s="190">
        <v>21192000</v>
      </c>
      <c r="G109" s="225">
        <f t="shared" si="0"/>
        <v>1</v>
      </c>
    </row>
    <row r="110" spans="1:7" ht="93" customHeight="1">
      <c r="A110" s="218">
        <f t="shared" si="2"/>
        <v>98</v>
      </c>
      <c r="B110" s="224" t="s">
        <v>44</v>
      </c>
      <c r="C110" s="235" t="s">
        <v>1021</v>
      </c>
      <c r="D110" s="190">
        <v>1356000</v>
      </c>
      <c r="E110" s="190">
        <v>1356000</v>
      </c>
      <c r="F110" s="190">
        <v>1356000</v>
      </c>
      <c r="G110" s="225">
        <f t="shared" si="0"/>
        <v>1</v>
      </c>
    </row>
    <row r="111" spans="1:7" ht="68.25" customHeight="1">
      <c r="A111" s="218">
        <f t="shared" si="2"/>
        <v>99</v>
      </c>
      <c r="B111" s="224" t="s">
        <v>45</v>
      </c>
      <c r="C111" s="223" t="s">
        <v>1022</v>
      </c>
      <c r="D111" s="190">
        <v>110662000</v>
      </c>
      <c r="E111" s="190">
        <v>110662000</v>
      </c>
      <c r="F111" s="190">
        <v>110662000</v>
      </c>
      <c r="G111" s="225">
        <f t="shared" si="0"/>
        <v>1</v>
      </c>
    </row>
    <row r="112" spans="1:7" ht="69" customHeight="1">
      <c r="A112" s="218">
        <f t="shared" si="2"/>
        <v>100</v>
      </c>
      <c r="B112" s="234" t="s">
        <v>47</v>
      </c>
      <c r="C112" s="223" t="s">
        <v>990</v>
      </c>
      <c r="D112" s="190">
        <v>172700</v>
      </c>
      <c r="E112" s="190">
        <v>172700</v>
      </c>
      <c r="F112" s="190">
        <v>172700</v>
      </c>
      <c r="G112" s="225">
        <f t="shared" si="0"/>
        <v>1</v>
      </c>
    </row>
    <row r="113" spans="1:7" ht="105.75" customHeight="1">
      <c r="A113" s="218">
        <f t="shared" si="2"/>
        <v>101</v>
      </c>
      <c r="B113" s="234" t="s">
        <v>47</v>
      </c>
      <c r="C113" s="223" t="s">
        <v>981</v>
      </c>
      <c r="D113" s="190">
        <v>327000</v>
      </c>
      <c r="E113" s="190">
        <v>327000</v>
      </c>
      <c r="F113" s="190">
        <v>327000</v>
      </c>
      <c r="G113" s="225">
        <f t="shared" si="0"/>
        <v>1</v>
      </c>
    </row>
    <row r="114" spans="1:7" ht="105.75" customHeight="1">
      <c r="A114" s="218">
        <f t="shared" si="2"/>
        <v>102</v>
      </c>
      <c r="B114" s="234" t="s">
        <v>44</v>
      </c>
      <c r="C114" s="223" t="s">
        <v>981</v>
      </c>
      <c r="D114" s="190">
        <v>2516000</v>
      </c>
      <c r="E114" s="190">
        <v>2516000</v>
      </c>
      <c r="F114" s="190">
        <v>2516000</v>
      </c>
      <c r="G114" s="225">
        <f t="shared" si="0"/>
        <v>1</v>
      </c>
    </row>
    <row r="115" spans="1:7" ht="30.75" customHeight="1">
      <c r="A115" s="218">
        <f t="shared" si="2"/>
        <v>103</v>
      </c>
      <c r="B115" s="219" t="s">
        <v>48</v>
      </c>
      <c r="C115" s="220" t="s">
        <v>49</v>
      </c>
      <c r="D115" s="189">
        <f>D116+D117+D118+D119+D127</f>
        <v>281246000</v>
      </c>
      <c r="E115" s="189">
        <f>E116+E117+E118+E119+E127</f>
        <v>281475800</v>
      </c>
      <c r="F115" s="189">
        <f>F116+F117+F118+F119+F127</f>
        <v>274986913.18</v>
      </c>
      <c r="G115" s="225">
        <f t="shared" si="0"/>
        <v>0.9769469104626402</v>
      </c>
    </row>
    <row r="116" spans="1:7" ht="68.25" customHeight="1">
      <c r="A116" s="218">
        <f t="shared" si="2"/>
        <v>104</v>
      </c>
      <c r="B116" s="222" t="s">
        <v>50</v>
      </c>
      <c r="C116" s="223" t="s">
        <v>338</v>
      </c>
      <c r="D116" s="190">
        <v>7825000</v>
      </c>
      <c r="E116" s="190">
        <v>7825000</v>
      </c>
      <c r="F116" s="191">
        <v>6529400</v>
      </c>
      <c r="G116" s="225">
        <f t="shared" si="0"/>
        <v>0.8344281150159745</v>
      </c>
    </row>
    <row r="117" spans="1:7" ht="68.25" customHeight="1">
      <c r="A117" s="218">
        <f t="shared" si="2"/>
        <v>105</v>
      </c>
      <c r="B117" s="222" t="s">
        <v>51</v>
      </c>
      <c r="C117" s="223" t="s">
        <v>339</v>
      </c>
      <c r="D117" s="190">
        <v>961000</v>
      </c>
      <c r="E117" s="190">
        <v>961000</v>
      </c>
      <c r="F117" s="190">
        <v>961000</v>
      </c>
      <c r="G117" s="225">
        <f t="shared" si="0"/>
        <v>1</v>
      </c>
    </row>
    <row r="118" spans="1:7" ht="67.5" customHeight="1">
      <c r="A118" s="218">
        <f t="shared" si="2"/>
        <v>106</v>
      </c>
      <c r="B118" s="222" t="s">
        <v>52</v>
      </c>
      <c r="C118" s="223" t="s">
        <v>340</v>
      </c>
      <c r="D118" s="190">
        <v>8802000</v>
      </c>
      <c r="E118" s="190">
        <v>8802000</v>
      </c>
      <c r="F118" s="191">
        <v>8557613.18</v>
      </c>
      <c r="G118" s="225">
        <f t="shared" si="0"/>
        <v>0.9722350806634855</v>
      </c>
    </row>
    <row r="119" spans="1:7" ht="56.25" customHeight="1">
      <c r="A119" s="218">
        <f t="shared" si="2"/>
        <v>107</v>
      </c>
      <c r="B119" s="219" t="s">
        <v>53</v>
      </c>
      <c r="C119" s="220" t="s">
        <v>54</v>
      </c>
      <c r="D119" s="189">
        <f>D120+D121+D122+D123+D124+D125+D126</f>
        <v>87885200</v>
      </c>
      <c r="E119" s="189">
        <f>E120+E121+E122+E123+E124+E125+E126</f>
        <v>88115000</v>
      </c>
      <c r="F119" s="189">
        <f>F120+F121+F122+F123+F124+F125+F126</f>
        <v>83166100</v>
      </c>
      <c r="G119" s="225">
        <f t="shared" si="0"/>
        <v>0.9438358962719173</v>
      </c>
    </row>
    <row r="120" spans="1:7" ht="81" customHeight="1">
      <c r="A120" s="218">
        <f t="shared" si="2"/>
        <v>108</v>
      </c>
      <c r="B120" s="224" t="s">
        <v>55</v>
      </c>
      <c r="C120" s="223" t="s">
        <v>341</v>
      </c>
      <c r="D120" s="190">
        <v>255000</v>
      </c>
      <c r="E120" s="190">
        <v>255000</v>
      </c>
      <c r="F120" s="190">
        <v>255000</v>
      </c>
      <c r="G120" s="225">
        <f t="shared" si="0"/>
        <v>1</v>
      </c>
    </row>
    <row r="121" spans="1:7" ht="81.75" customHeight="1">
      <c r="A121" s="218">
        <f t="shared" si="2"/>
        <v>109</v>
      </c>
      <c r="B121" s="224" t="s">
        <v>55</v>
      </c>
      <c r="C121" s="223" t="s">
        <v>217</v>
      </c>
      <c r="D121" s="190">
        <v>54913000</v>
      </c>
      <c r="E121" s="190">
        <v>54913000</v>
      </c>
      <c r="F121" s="191">
        <v>50194000</v>
      </c>
      <c r="G121" s="225">
        <f t="shared" si="0"/>
        <v>0.9140640649755067</v>
      </c>
    </row>
    <row r="122" spans="1:7" ht="81" customHeight="1">
      <c r="A122" s="218">
        <f t="shared" si="2"/>
        <v>110</v>
      </c>
      <c r="B122" s="224" t="s">
        <v>55</v>
      </c>
      <c r="C122" s="223" t="s">
        <v>218</v>
      </c>
      <c r="D122" s="190">
        <v>32629000</v>
      </c>
      <c r="E122" s="190">
        <v>32629000</v>
      </c>
      <c r="F122" s="191">
        <v>32629000</v>
      </c>
      <c r="G122" s="225">
        <f t="shared" si="0"/>
        <v>1</v>
      </c>
    </row>
    <row r="123" spans="1:7" ht="81" customHeight="1">
      <c r="A123" s="218">
        <f t="shared" si="2"/>
        <v>111</v>
      </c>
      <c r="B123" s="224" t="s">
        <v>55</v>
      </c>
      <c r="C123" s="223" t="s">
        <v>219</v>
      </c>
      <c r="D123" s="190">
        <v>600</v>
      </c>
      <c r="E123" s="190">
        <v>600</v>
      </c>
      <c r="F123" s="191">
        <v>600</v>
      </c>
      <c r="G123" s="225">
        <f t="shared" si="0"/>
        <v>1</v>
      </c>
    </row>
    <row r="124" spans="1:7" ht="45" customHeight="1">
      <c r="A124" s="218">
        <f t="shared" si="2"/>
        <v>112</v>
      </c>
      <c r="B124" s="224" t="s">
        <v>55</v>
      </c>
      <c r="C124" s="223" t="s">
        <v>220</v>
      </c>
      <c r="D124" s="190">
        <v>87500</v>
      </c>
      <c r="E124" s="190">
        <v>87500</v>
      </c>
      <c r="F124" s="191">
        <v>87500</v>
      </c>
      <c r="G124" s="225">
        <f t="shared" si="0"/>
        <v>1</v>
      </c>
    </row>
    <row r="125" spans="1:7" ht="78.75" customHeight="1">
      <c r="A125" s="218">
        <f t="shared" si="2"/>
        <v>113</v>
      </c>
      <c r="B125" s="224" t="s">
        <v>55</v>
      </c>
      <c r="C125" s="223" t="s">
        <v>973</v>
      </c>
      <c r="D125" s="190">
        <v>0</v>
      </c>
      <c r="E125" s="190">
        <v>229800</v>
      </c>
      <c r="F125" s="190">
        <v>0</v>
      </c>
      <c r="G125" s="225">
        <f t="shared" si="0"/>
        <v>0</v>
      </c>
    </row>
    <row r="126" spans="1:7" ht="119.25" customHeight="1">
      <c r="A126" s="218">
        <f t="shared" si="2"/>
        <v>114</v>
      </c>
      <c r="B126" s="224" t="s">
        <v>55</v>
      </c>
      <c r="C126" s="223" t="s">
        <v>974</v>
      </c>
      <c r="D126" s="190">
        <v>100</v>
      </c>
      <c r="E126" s="190">
        <v>100</v>
      </c>
      <c r="F126" s="190">
        <v>0</v>
      </c>
      <c r="G126" s="225">
        <f t="shared" si="0"/>
        <v>0</v>
      </c>
    </row>
    <row r="127" spans="1:7" ht="30" customHeight="1">
      <c r="A127" s="218">
        <f t="shared" si="2"/>
        <v>115</v>
      </c>
      <c r="B127" s="219" t="s">
        <v>56</v>
      </c>
      <c r="C127" s="220" t="s">
        <v>57</v>
      </c>
      <c r="D127" s="189">
        <f>D128+D129</f>
        <v>175772800</v>
      </c>
      <c r="E127" s="189">
        <f>E128+E129</f>
        <v>175772800</v>
      </c>
      <c r="F127" s="189">
        <f>F128+F129</f>
        <v>175772800</v>
      </c>
      <c r="G127" s="225">
        <f t="shared" si="0"/>
        <v>1</v>
      </c>
    </row>
    <row r="128" spans="1:7" ht="221.25" customHeight="1">
      <c r="A128" s="218">
        <f t="shared" si="2"/>
        <v>116</v>
      </c>
      <c r="B128" s="224" t="s">
        <v>58</v>
      </c>
      <c r="C128" s="223" t="s">
        <v>308</v>
      </c>
      <c r="D128" s="190">
        <v>126214800</v>
      </c>
      <c r="E128" s="190">
        <v>126214800</v>
      </c>
      <c r="F128" s="191">
        <v>126214800</v>
      </c>
      <c r="G128" s="225">
        <f aca="true" t="shared" si="3" ref="G128:G146">F128/E128</f>
        <v>1</v>
      </c>
    </row>
    <row r="129" spans="1:7" ht="68.25" customHeight="1">
      <c r="A129" s="218">
        <f t="shared" si="2"/>
        <v>117</v>
      </c>
      <c r="B129" s="224" t="s">
        <v>58</v>
      </c>
      <c r="C129" s="223" t="s">
        <v>982</v>
      </c>
      <c r="D129" s="190">
        <v>49558000</v>
      </c>
      <c r="E129" s="190">
        <v>49558000</v>
      </c>
      <c r="F129" s="191">
        <v>49558000</v>
      </c>
      <c r="G129" s="225">
        <f t="shared" si="3"/>
        <v>1</v>
      </c>
    </row>
    <row r="130" spans="1:7" ht="28.5" customHeight="1">
      <c r="A130" s="218">
        <f t="shared" si="2"/>
        <v>118</v>
      </c>
      <c r="B130" s="219" t="s">
        <v>59</v>
      </c>
      <c r="C130" s="239" t="s">
        <v>60</v>
      </c>
      <c r="D130" s="189">
        <f>D131+D132+D133+D134+D135</f>
        <v>6206323</v>
      </c>
      <c r="E130" s="189">
        <f>E131+E132+E133+E134+E135</f>
        <v>6206323</v>
      </c>
      <c r="F130" s="189">
        <f>F131+F132+F133+F134+F135</f>
        <v>6119323</v>
      </c>
      <c r="G130" s="225">
        <f t="shared" si="3"/>
        <v>0.9859820379957666</v>
      </c>
    </row>
    <row r="131" spans="1:7" ht="84" customHeight="1">
      <c r="A131" s="218">
        <f t="shared" si="2"/>
        <v>119</v>
      </c>
      <c r="B131" s="224" t="s">
        <v>62</v>
      </c>
      <c r="C131" s="240" t="s">
        <v>61</v>
      </c>
      <c r="D131" s="190">
        <v>87000</v>
      </c>
      <c r="E131" s="190">
        <v>87000</v>
      </c>
      <c r="F131" s="191">
        <v>0</v>
      </c>
      <c r="G131" s="225">
        <f t="shared" si="3"/>
        <v>0</v>
      </c>
    </row>
    <row r="132" spans="1:7" ht="116.25" customHeight="1">
      <c r="A132" s="218">
        <f t="shared" si="2"/>
        <v>120</v>
      </c>
      <c r="B132" s="224" t="s">
        <v>991</v>
      </c>
      <c r="C132" s="240" t="s">
        <v>992</v>
      </c>
      <c r="D132" s="190">
        <v>60000</v>
      </c>
      <c r="E132" s="190">
        <v>60000</v>
      </c>
      <c r="F132" s="191">
        <v>60000</v>
      </c>
      <c r="G132" s="225">
        <f t="shared" si="3"/>
        <v>1</v>
      </c>
    </row>
    <row r="133" spans="1:7" ht="80.25" customHeight="1">
      <c r="A133" s="218">
        <f t="shared" si="2"/>
        <v>121</v>
      </c>
      <c r="B133" s="234" t="s">
        <v>367</v>
      </c>
      <c r="C133" s="240" t="s">
        <v>993</v>
      </c>
      <c r="D133" s="190">
        <v>200000</v>
      </c>
      <c r="E133" s="190">
        <v>200000</v>
      </c>
      <c r="F133" s="191">
        <v>200000</v>
      </c>
      <c r="G133" s="225">
        <f t="shared" si="3"/>
        <v>1</v>
      </c>
    </row>
    <row r="134" spans="1:7" ht="81.75" customHeight="1">
      <c r="A134" s="218">
        <f t="shared" si="2"/>
        <v>122</v>
      </c>
      <c r="B134" s="234" t="s">
        <v>368</v>
      </c>
      <c r="C134" s="240" t="s">
        <v>994</v>
      </c>
      <c r="D134" s="190">
        <v>250000</v>
      </c>
      <c r="E134" s="190">
        <v>250000</v>
      </c>
      <c r="F134" s="191">
        <v>250000</v>
      </c>
      <c r="G134" s="225">
        <f t="shared" si="3"/>
        <v>1</v>
      </c>
    </row>
    <row r="135" spans="1:7" ht="44.25" customHeight="1">
      <c r="A135" s="218">
        <f t="shared" si="2"/>
        <v>123</v>
      </c>
      <c r="B135" s="219" t="s">
        <v>1023</v>
      </c>
      <c r="C135" s="239" t="s">
        <v>1024</v>
      </c>
      <c r="D135" s="189">
        <f>D136+D137+D138+D139</f>
        <v>5609323</v>
      </c>
      <c r="E135" s="189">
        <f>E136+E137+E138+E139</f>
        <v>5609323</v>
      </c>
      <c r="F135" s="189">
        <f>F136+F137+F138+F139</f>
        <v>5609323</v>
      </c>
      <c r="G135" s="221">
        <f t="shared" si="3"/>
        <v>1</v>
      </c>
    </row>
    <row r="136" spans="1:7" ht="119.25" customHeight="1">
      <c r="A136" s="218">
        <f t="shared" si="2"/>
        <v>124</v>
      </c>
      <c r="B136" s="224" t="s">
        <v>64</v>
      </c>
      <c r="C136" s="240" t="s">
        <v>975</v>
      </c>
      <c r="D136" s="190">
        <v>4600000</v>
      </c>
      <c r="E136" s="190">
        <v>4600000</v>
      </c>
      <c r="F136" s="190">
        <v>4600000</v>
      </c>
      <c r="G136" s="225">
        <f t="shared" si="3"/>
        <v>1</v>
      </c>
    </row>
    <row r="137" spans="1:7" ht="81.75" customHeight="1">
      <c r="A137" s="218">
        <f t="shared" si="2"/>
        <v>125</v>
      </c>
      <c r="B137" s="224" t="s">
        <v>63</v>
      </c>
      <c r="C137" s="240" t="s">
        <v>983</v>
      </c>
      <c r="D137" s="190">
        <v>649178</v>
      </c>
      <c r="E137" s="190">
        <v>649178</v>
      </c>
      <c r="F137" s="191">
        <v>649178</v>
      </c>
      <c r="G137" s="225">
        <f t="shared" si="3"/>
        <v>1</v>
      </c>
    </row>
    <row r="138" spans="1:7" ht="105.75" customHeight="1">
      <c r="A138" s="218">
        <f t="shared" si="2"/>
        <v>126</v>
      </c>
      <c r="B138" s="224" t="s">
        <v>995</v>
      </c>
      <c r="C138" s="240" t="s">
        <v>996</v>
      </c>
      <c r="D138" s="190">
        <v>160145</v>
      </c>
      <c r="E138" s="190">
        <v>160145</v>
      </c>
      <c r="F138" s="191">
        <v>160145</v>
      </c>
      <c r="G138" s="225">
        <f t="shared" si="3"/>
        <v>1</v>
      </c>
    </row>
    <row r="139" spans="1:7" ht="78.75" customHeight="1">
      <c r="A139" s="218">
        <f t="shared" si="2"/>
        <v>127</v>
      </c>
      <c r="B139" s="224" t="s">
        <v>995</v>
      </c>
      <c r="C139" s="240" t="s">
        <v>997</v>
      </c>
      <c r="D139" s="190">
        <v>200000</v>
      </c>
      <c r="E139" s="190">
        <v>200000</v>
      </c>
      <c r="F139" s="191">
        <v>200000</v>
      </c>
      <c r="G139" s="225">
        <f t="shared" si="3"/>
        <v>1</v>
      </c>
    </row>
    <row r="140" spans="1:7" ht="78.75" customHeight="1">
      <c r="A140" s="218">
        <f t="shared" si="2"/>
        <v>128</v>
      </c>
      <c r="B140" s="219" t="s">
        <v>396</v>
      </c>
      <c r="C140" s="239" t="s">
        <v>397</v>
      </c>
      <c r="D140" s="189">
        <f>D141</f>
        <v>0</v>
      </c>
      <c r="E140" s="189">
        <f>E141</f>
        <v>0</v>
      </c>
      <c r="F140" s="189">
        <f>F141</f>
        <v>100</v>
      </c>
      <c r="G140" s="221">
        <v>0</v>
      </c>
    </row>
    <row r="141" spans="1:7" ht="70.5" customHeight="1">
      <c r="A141" s="218">
        <f t="shared" si="2"/>
        <v>129</v>
      </c>
      <c r="B141" s="224" t="s">
        <v>364</v>
      </c>
      <c r="C141" s="240" t="s">
        <v>365</v>
      </c>
      <c r="D141" s="190">
        <v>0</v>
      </c>
      <c r="E141" s="190">
        <v>0</v>
      </c>
      <c r="F141" s="191">
        <v>100</v>
      </c>
      <c r="G141" s="225">
        <v>0</v>
      </c>
    </row>
    <row r="142" spans="1:7" ht="57" customHeight="1">
      <c r="A142" s="218">
        <f t="shared" si="2"/>
        <v>130</v>
      </c>
      <c r="B142" s="226" t="s">
        <v>65</v>
      </c>
      <c r="C142" s="241" t="s">
        <v>66</v>
      </c>
      <c r="D142" s="189">
        <f>D143+D144+D145</f>
        <v>0</v>
      </c>
      <c r="E142" s="189">
        <f>E143+E144+E145</f>
        <v>0</v>
      </c>
      <c r="F142" s="189">
        <f>F143+F144+F145</f>
        <v>-2484449.27</v>
      </c>
      <c r="G142" s="221">
        <v>0</v>
      </c>
    </row>
    <row r="143" spans="1:7" ht="57" customHeight="1">
      <c r="A143" s="218">
        <f t="shared" si="2"/>
        <v>131</v>
      </c>
      <c r="B143" s="229" t="s">
        <v>67</v>
      </c>
      <c r="C143" s="242" t="s">
        <v>228</v>
      </c>
      <c r="D143" s="190">
        <v>0</v>
      </c>
      <c r="E143" s="190">
        <v>0</v>
      </c>
      <c r="F143" s="190">
        <v>-826038.62</v>
      </c>
      <c r="G143" s="225">
        <v>0</v>
      </c>
    </row>
    <row r="144" spans="1:7" ht="56.25" customHeight="1">
      <c r="A144" s="218">
        <f t="shared" si="2"/>
        <v>132</v>
      </c>
      <c r="B144" s="229" t="s">
        <v>68</v>
      </c>
      <c r="C144" s="242" t="s">
        <v>228</v>
      </c>
      <c r="D144" s="190">
        <v>0</v>
      </c>
      <c r="E144" s="190">
        <v>0</v>
      </c>
      <c r="F144" s="191">
        <v>-1658410.65</v>
      </c>
      <c r="G144" s="225">
        <v>0</v>
      </c>
    </row>
    <row r="145" spans="1:7" ht="57" customHeight="1">
      <c r="A145" s="218">
        <f t="shared" si="2"/>
        <v>133</v>
      </c>
      <c r="B145" s="229" t="s">
        <v>1025</v>
      </c>
      <c r="C145" s="242" t="s">
        <v>228</v>
      </c>
      <c r="D145" s="190">
        <v>0</v>
      </c>
      <c r="E145" s="190">
        <v>0</v>
      </c>
      <c r="F145" s="191">
        <v>0</v>
      </c>
      <c r="G145" s="225">
        <v>0</v>
      </c>
    </row>
    <row r="146" spans="1:7" ht="12.75">
      <c r="A146" s="218">
        <f t="shared" si="2"/>
        <v>134</v>
      </c>
      <c r="B146" s="265" t="s">
        <v>230</v>
      </c>
      <c r="C146" s="266"/>
      <c r="D146" s="189">
        <f>D13+D88</f>
        <v>928251056.1</v>
      </c>
      <c r="E146" s="189">
        <f>E13+E88</f>
        <v>928475856.1</v>
      </c>
      <c r="F146" s="189">
        <f>F13+F88</f>
        <v>921573531.8400002</v>
      </c>
      <c r="G146" s="221">
        <f t="shared" si="3"/>
        <v>0.9925659625776456</v>
      </c>
    </row>
    <row r="147" ht="12.75">
      <c r="A147" s="243"/>
    </row>
    <row r="148" ht="12.75">
      <c r="E148" s="238"/>
    </row>
    <row r="149" ht="34.5" customHeight="1">
      <c r="F149" s="238"/>
    </row>
  </sheetData>
  <sheetProtection/>
  <mergeCells count="12">
    <mergeCell ref="G11:G12"/>
    <mergeCell ref="B146:C146"/>
    <mergeCell ref="E3:G3"/>
    <mergeCell ref="B7:G7"/>
    <mergeCell ref="B8:G8"/>
    <mergeCell ref="B9:G9"/>
    <mergeCell ref="A11:A12"/>
    <mergeCell ref="B11:B12"/>
    <mergeCell ref="C11:C12"/>
    <mergeCell ref="D11:D12"/>
    <mergeCell ref="E11:E12"/>
    <mergeCell ref="F11:F12"/>
  </mergeCells>
  <printOptions/>
  <pageMargins left="0.7874015748031497" right="0" top="0" bottom="0" header="0.5118110236220472" footer="0.5118110236220472"/>
  <pageSetup fitToHeight="3"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00B050"/>
  </sheetPr>
  <dimension ref="A1:I56"/>
  <sheetViews>
    <sheetView zoomScalePageLayoutView="0" workbookViewId="0" topLeftCell="A19">
      <selection activeCell="G53" sqref="G53"/>
    </sheetView>
  </sheetViews>
  <sheetFormatPr defaultColWidth="9.140625" defaultRowHeight="12.75"/>
  <cols>
    <col min="1" max="1" width="5.7109375" style="1" customWidth="1"/>
    <col min="2" max="2" width="49.28125" style="2" customWidth="1"/>
    <col min="3" max="3" width="6.28125" style="2" customWidth="1"/>
    <col min="4" max="5" width="15.57421875" style="3" customWidth="1"/>
    <col min="6" max="6" width="15.28125" style="2" customWidth="1"/>
    <col min="7" max="7" width="9.57421875" style="2" customWidth="1"/>
    <col min="8" max="8" width="11.00390625" style="2" hidden="1" customWidth="1"/>
    <col min="9" max="9" width="21.28125" style="2" hidden="1" customWidth="1"/>
    <col min="10" max="16384" width="9.140625" style="2" customWidth="1"/>
  </cols>
  <sheetData>
    <row r="1" ht="11.25">
      <c r="G1" s="136" t="s">
        <v>201</v>
      </c>
    </row>
    <row r="2" ht="11.25">
      <c r="G2" s="136" t="s">
        <v>199</v>
      </c>
    </row>
    <row r="3" ht="11.25">
      <c r="G3" s="136" t="s">
        <v>301</v>
      </c>
    </row>
    <row r="4" ht="12.75">
      <c r="G4" s="121" t="s">
        <v>318</v>
      </c>
    </row>
    <row r="5" ht="11.25">
      <c r="G5" s="136" t="s">
        <v>170</v>
      </c>
    </row>
    <row r="7" spans="1:7" ht="12.75">
      <c r="A7" s="271" t="s">
        <v>854</v>
      </c>
      <c r="B7" s="271"/>
      <c r="C7" s="271"/>
      <c r="D7" s="271"/>
      <c r="E7" s="271"/>
      <c r="F7" s="271"/>
      <c r="G7" s="271"/>
    </row>
    <row r="9" spans="1:7" ht="11.25">
      <c r="A9" s="272" t="s">
        <v>302</v>
      </c>
      <c r="B9" s="272" t="s">
        <v>203</v>
      </c>
      <c r="C9" s="272" t="s">
        <v>166</v>
      </c>
      <c r="D9" s="272" t="s">
        <v>897</v>
      </c>
      <c r="E9" s="272" t="s">
        <v>898</v>
      </c>
      <c r="F9" s="270" t="s">
        <v>168</v>
      </c>
      <c r="G9" s="270"/>
    </row>
    <row r="10" spans="1:7" s="120" customFormat="1" ht="11.25">
      <c r="A10" s="273"/>
      <c r="B10" s="273"/>
      <c r="C10" s="273"/>
      <c r="D10" s="273"/>
      <c r="E10" s="273"/>
      <c r="F10" s="270"/>
      <c r="G10" s="270"/>
    </row>
    <row r="11" spans="1:7" ht="68.25" customHeight="1">
      <c r="A11" s="274"/>
      <c r="B11" s="274"/>
      <c r="C11" s="274"/>
      <c r="D11" s="274"/>
      <c r="E11" s="274"/>
      <c r="F11" s="5" t="s">
        <v>200</v>
      </c>
      <c r="G11" s="192" t="s">
        <v>948</v>
      </c>
    </row>
    <row r="12" spans="1:7" ht="29.25" customHeight="1">
      <c r="A12" s="124">
        <v>1</v>
      </c>
      <c r="B12" s="126">
        <v>2</v>
      </c>
      <c r="C12" s="125" t="s">
        <v>169</v>
      </c>
      <c r="D12" s="125">
        <v>4</v>
      </c>
      <c r="E12" s="125">
        <v>5</v>
      </c>
      <c r="F12" s="125">
        <v>6</v>
      </c>
      <c r="G12" s="125">
        <v>7</v>
      </c>
    </row>
    <row r="13" spans="1:7" s="118" customFormat="1" ht="12.75">
      <c r="A13" s="130">
        <v>1</v>
      </c>
      <c r="B13" s="139" t="s">
        <v>855</v>
      </c>
      <c r="C13" s="135" t="s">
        <v>171</v>
      </c>
      <c r="D13" s="141">
        <v>63136914.54</v>
      </c>
      <c r="E13" s="141">
        <v>63136914.54</v>
      </c>
      <c r="F13" s="141">
        <v>59091397.29</v>
      </c>
      <c r="G13" s="142">
        <f>F13/E13</f>
        <v>0.9359246919258782</v>
      </c>
    </row>
    <row r="14" spans="1:7" ht="38.25">
      <c r="A14" s="4">
        <f>1+A13</f>
        <v>2</v>
      </c>
      <c r="B14" s="137" t="s">
        <v>856</v>
      </c>
      <c r="C14" s="140" t="s">
        <v>151</v>
      </c>
      <c r="D14" s="138">
        <v>1314700</v>
      </c>
      <c r="E14" s="138">
        <v>1314700</v>
      </c>
      <c r="F14" s="138">
        <v>1314699.54</v>
      </c>
      <c r="G14" s="142">
        <f aca="true" t="shared" si="0" ref="G14:G49">F14/E14</f>
        <v>0.9999996501102913</v>
      </c>
    </row>
    <row r="15" spans="1:7" ht="51">
      <c r="A15" s="4">
        <f aca="true" t="shared" si="1" ref="A15:A49">1+A14</f>
        <v>3</v>
      </c>
      <c r="B15" s="137" t="s">
        <v>857</v>
      </c>
      <c r="C15" s="140" t="s">
        <v>152</v>
      </c>
      <c r="D15" s="138">
        <v>2532534.1</v>
      </c>
      <c r="E15" s="138">
        <v>2532534.1</v>
      </c>
      <c r="F15" s="138">
        <v>2323882.55</v>
      </c>
      <c r="G15" s="142">
        <f t="shared" si="0"/>
        <v>0.9176115535818451</v>
      </c>
    </row>
    <row r="16" spans="1:7" ht="51">
      <c r="A16" s="4">
        <f t="shared" si="1"/>
        <v>4</v>
      </c>
      <c r="B16" s="137" t="s">
        <v>858</v>
      </c>
      <c r="C16" s="140" t="s">
        <v>153</v>
      </c>
      <c r="D16" s="138">
        <v>18567715</v>
      </c>
      <c r="E16" s="138">
        <v>18567715</v>
      </c>
      <c r="F16" s="138">
        <v>18451676.2</v>
      </c>
      <c r="G16" s="142">
        <f t="shared" si="0"/>
        <v>0.993750507264895</v>
      </c>
    </row>
    <row r="17" spans="1:7" ht="38.25">
      <c r="A17" s="4">
        <f t="shared" si="1"/>
        <v>5</v>
      </c>
      <c r="B17" s="137" t="s">
        <v>859</v>
      </c>
      <c r="C17" s="140" t="s">
        <v>319</v>
      </c>
      <c r="D17" s="138">
        <v>10827282</v>
      </c>
      <c r="E17" s="138">
        <v>10827282</v>
      </c>
      <c r="F17" s="138">
        <v>10555070.87</v>
      </c>
      <c r="G17" s="142">
        <f t="shared" si="0"/>
        <v>0.9748587752678834</v>
      </c>
    </row>
    <row r="18" spans="1:7" ht="12.75">
      <c r="A18" s="4">
        <f t="shared" si="1"/>
        <v>6</v>
      </c>
      <c r="B18" s="137" t="s">
        <v>860</v>
      </c>
      <c r="C18" s="140" t="s">
        <v>208</v>
      </c>
      <c r="D18" s="138">
        <v>29894683.44</v>
      </c>
      <c r="E18" s="138">
        <v>29894683.44</v>
      </c>
      <c r="F18" s="138">
        <v>26446068.13</v>
      </c>
      <c r="G18" s="142">
        <f t="shared" si="0"/>
        <v>0.8846411832083276</v>
      </c>
    </row>
    <row r="19" spans="1:7" s="118" customFormat="1" ht="25.5">
      <c r="A19" s="130">
        <f t="shared" si="1"/>
        <v>7</v>
      </c>
      <c r="B19" s="139" t="s">
        <v>861</v>
      </c>
      <c r="C19" s="135" t="s">
        <v>154</v>
      </c>
      <c r="D19" s="141">
        <v>2432000</v>
      </c>
      <c r="E19" s="141">
        <v>2432000</v>
      </c>
      <c r="F19" s="141">
        <v>2251758.8</v>
      </c>
      <c r="G19" s="142">
        <f t="shared" si="0"/>
        <v>0.9258876644736841</v>
      </c>
    </row>
    <row r="20" spans="1:7" ht="38.25">
      <c r="A20" s="4">
        <f t="shared" si="1"/>
        <v>8</v>
      </c>
      <c r="B20" s="137" t="s">
        <v>862</v>
      </c>
      <c r="C20" s="140" t="s">
        <v>155</v>
      </c>
      <c r="D20" s="138">
        <v>2293000</v>
      </c>
      <c r="E20" s="138">
        <v>2293000</v>
      </c>
      <c r="F20" s="138">
        <v>2224258.8</v>
      </c>
      <c r="G20" s="142">
        <f t="shared" si="0"/>
        <v>0.970021282163105</v>
      </c>
    </row>
    <row r="21" spans="1:7" ht="25.5">
      <c r="A21" s="4">
        <f t="shared" si="1"/>
        <v>9</v>
      </c>
      <c r="B21" s="137" t="s">
        <v>863</v>
      </c>
      <c r="C21" s="140" t="s">
        <v>320</v>
      </c>
      <c r="D21" s="138">
        <v>139000</v>
      </c>
      <c r="E21" s="138">
        <v>139000</v>
      </c>
      <c r="F21" s="138">
        <v>27500</v>
      </c>
      <c r="G21" s="142">
        <f t="shared" si="0"/>
        <v>0.19784172661870503</v>
      </c>
    </row>
    <row r="22" spans="1:7" s="118" customFormat="1" ht="12.75">
      <c r="A22" s="130">
        <f t="shared" si="1"/>
        <v>10</v>
      </c>
      <c r="B22" s="139" t="s">
        <v>864</v>
      </c>
      <c r="C22" s="135" t="s">
        <v>156</v>
      </c>
      <c r="D22" s="141">
        <v>9555265.4</v>
      </c>
      <c r="E22" s="141">
        <v>9555265.4</v>
      </c>
      <c r="F22" s="141">
        <v>5928205.87</v>
      </c>
      <c r="G22" s="142">
        <f t="shared" si="0"/>
        <v>0.6204124764551281</v>
      </c>
    </row>
    <row r="23" spans="1:7" ht="12.75">
      <c r="A23" s="4">
        <f t="shared" si="1"/>
        <v>11</v>
      </c>
      <c r="B23" s="137" t="s">
        <v>865</v>
      </c>
      <c r="C23" s="140" t="s">
        <v>157</v>
      </c>
      <c r="D23" s="138">
        <v>930000</v>
      </c>
      <c r="E23" s="138">
        <v>930000</v>
      </c>
      <c r="F23" s="138">
        <v>853935.94</v>
      </c>
      <c r="G23" s="142">
        <f t="shared" si="0"/>
        <v>0.918210688172043</v>
      </c>
    </row>
    <row r="24" spans="1:7" ht="12.75">
      <c r="A24" s="4">
        <f t="shared" si="1"/>
        <v>12</v>
      </c>
      <c r="B24" s="137" t="s">
        <v>866</v>
      </c>
      <c r="C24" s="140" t="s">
        <v>321</v>
      </c>
      <c r="D24" s="138">
        <v>364000</v>
      </c>
      <c r="E24" s="138">
        <v>364000</v>
      </c>
      <c r="F24" s="138">
        <v>344974.4</v>
      </c>
      <c r="G24" s="142">
        <f t="shared" si="0"/>
        <v>0.9477318681318682</v>
      </c>
    </row>
    <row r="25" spans="1:7" ht="12.75">
      <c r="A25" s="4">
        <f t="shared" si="1"/>
        <v>13</v>
      </c>
      <c r="B25" s="137" t="s">
        <v>867</v>
      </c>
      <c r="C25" s="140" t="s">
        <v>172</v>
      </c>
      <c r="D25" s="138">
        <v>1554400</v>
      </c>
      <c r="E25" s="138">
        <v>1554400</v>
      </c>
      <c r="F25" s="138">
        <v>1554400</v>
      </c>
      <c r="G25" s="142">
        <f t="shared" si="0"/>
        <v>1</v>
      </c>
    </row>
    <row r="26" spans="1:7" ht="12.75">
      <c r="A26" s="4">
        <f t="shared" si="1"/>
        <v>14</v>
      </c>
      <c r="B26" s="137" t="s">
        <v>868</v>
      </c>
      <c r="C26" s="140" t="s">
        <v>214</v>
      </c>
      <c r="D26" s="138">
        <v>4856256</v>
      </c>
      <c r="E26" s="138">
        <v>4856256</v>
      </c>
      <c r="F26" s="138">
        <v>1748046.58</v>
      </c>
      <c r="G26" s="142">
        <f t="shared" si="0"/>
        <v>0.35995766697637027</v>
      </c>
    </row>
    <row r="27" spans="1:7" ht="25.5">
      <c r="A27" s="4">
        <f t="shared" si="1"/>
        <v>15</v>
      </c>
      <c r="B27" s="137" t="s">
        <v>869</v>
      </c>
      <c r="C27" s="140" t="s">
        <v>158</v>
      </c>
      <c r="D27" s="138">
        <v>1850609.4</v>
      </c>
      <c r="E27" s="138">
        <v>1850609.4</v>
      </c>
      <c r="F27" s="138">
        <v>1426848.95</v>
      </c>
      <c r="G27" s="142">
        <f t="shared" si="0"/>
        <v>0.7710157259549206</v>
      </c>
    </row>
    <row r="28" spans="1:7" s="118" customFormat="1" ht="12.75">
      <c r="A28" s="130">
        <f t="shared" si="1"/>
        <v>16</v>
      </c>
      <c r="B28" s="122" t="s">
        <v>870</v>
      </c>
      <c r="C28" s="127" t="s">
        <v>159</v>
      </c>
      <c r="D28" s="119">
        <f>31890532+229800</f>
        <v>32120332</v>
      </c>
      <c r="E28" s="119">
        <v>31890532</v>
      </c>
      <c r="F28" s="119">
        <v>29940965.16</v>
      </c>
      <c r="G28" s="142">
        <f t="shared" si="0"/>
        <v>0.9388669075824763</v>
      </c>
    </row>
    <row r="29" spans="1:7" ht="12.75">
      <c r="A29" s="4">
        <f t="shared" si="1"/>
        <v>17</v>
      </c>
      <c r="B29" s="137" t="s">
        <v>871</v>
      </c>
      <c r="C29" s="140" t="s">
        <v>160</v>
      </c>
      <c r="D29" s="138">
        <v>31713532</v>
      </c>
      <c r="E29" s="138">
        <v>31713532</v>
      </c>
      <c r="F29" s="138">
        <v>29774504.58</v>
      </c>
      <c r="G29" s="142">
        <f t="shared" si="0"/>
        <v>0.9388580426803296</v>
      </c>
    </row>
    <row r="30" spans="1:7" ht="25.5">
      <c r="A30" s="4">
        <f t="shared" si="1"/>
        <v>18</v>
      </c>
      <c r="B30" s="137" t="s">
        <v>872</v>
      </c>
      <c r="C30" s="140" t="s">
        <v>322</v>
      </c>
      <c r="D30" s="138">
        <f>177000+229800</f>
        <v>406800</v>
      </c>
      <c r="E30" s="138">
        <v>177000</v>
      </c>
      <c r="F30" s="138">
        <v>166460.58</v>
      </c>
      <c r="G30" s="142">
        <f t="shared" si="0"/>
        <v>0.940455254237288</v>
      </c>
    </row>
    <row r="31" spans="1:7" s="118" customFormat="1" ht="12.75">
      <c r="A31" s="130">
        <f t="shared" si="1"/>
        <v>19</v>
      </c>
      <c r="B31" s="122" t="s">
        <v>873</v>
      </c>
      <c r="C31" s="127" t="s">
        <v>161</v>
      </c>
      <c r="D31" s="119">
        <f>774571960.79-5000</f>
        <v>774566960.79</v>
      </c>
      <c r="E31" s="119">
        <v>774571960.79</v>
      </c>
      <c r="F31" s="119">
        <f>653183439.76+43579107.76</f>
        <v>696762547.52</v>
      </c>
      <c r="G31" s="142">
        <f t="shared" si="0"/>
        <v>0.8995452750566381</v>
      </c>
    </row>
    <row r="32" spans="1:9" ht="12.75">
      <c r="A32" s="4">
        <f t="shared" si="1"/>
        <v>20</v>
      </c>
      <c r="B32" s="137" t="s">
        <v>874</v>
      </c>
      <c r="C32" s="140" t="s">
        <v>323</v>
      </c>
      <c r="D32" s="138">
        <v>457272576.24</v>
      </c>
      <c r="E32" s="138">
        <v>457272576.24</v>
      </c>
      <c r="F32" s="138">
        <f>344096742.67+41465800</f>
        <v>385562542.67</v>
      </c>
      <c r="G32" s="142">
        <f t="shared" si="0"/>
        <v>0.8431788012313187</v>
      </c>
      <c r="I32" s="44">
        <f>F32+F33+F34+F35-F31</f>
        <v>0</v>
      </c>
    </row>
    <row r="33" spans="1:7" ht="12.75">
      <c r="A33" s="4">
        <f t="shared" si="1"/>
        <v>21</v>
      </c>
      <c r="B33" s="137" t="s">
        <v>875</v>
      </c>
      <c r="C33" s="140" t="s">
        <v>324</v>
      </c>
      <c r="D33" s="138">
        <f>292949486.3-5000</f>
        <v>292944486.3</v>
      </c>
      <c r="E33" s="138">
        <v>292949486.3</v>
      </c>
      <c r="F33" s="138">
        <f>286942983.12+2013307.76+100000</f>
        <v>289056290.88</v>
      </c>
      <c r="G33" s="142">
        <f t="shared" si="0"/>
        <v>0.9867103524598329</v>
      </c>
    </row>
    <row r="34" spans="1:7" ht="12.75">
      <c r="A34" s="4">
        <f t="shared" si="1"/>
        <v>22</v>
      </c>
      <c r="B34" s="137" t="s">
        <v>876</v>
      </c>
      <c r="C34" s="140" t="s">
        <v>162</v>
      </c>
      <c r="D34" s="138">
        <v>19055166.19</v>
      </c>
      <c r="E34" s="138">
        <v>19055166.19</v>
      </c>
      <c r="F34" s="138">
        <v>17249618.22</v>
      </c>
      <c r="G34" s="142">
        <f t="shared" si="0"/>
        <v>0.9052462753671737</v>
      </c>
    </row>
    <row r="35" spans="1:7" ht="12.75">
      <c r="A35" s="4">
        <f t="shared" si="1"/>
        <v>23</v>
      </c>
      <c r="B35" s="137" t="s">
        <v>877</v>
      </c>
      <c r="C35" s="140" t="s">
        <v>325</v>
      </c>
      <c r="D35" s="138">
        <v>5294732.06</v>
      </c>
      <c r="E35" s="138">
        <v>5294732.06</v>
      </c>
      <c r="F35" s="138">
        <v>4894095.75</v>
      </c>
      <c r="G35" s="142">
        <f t="shared" si="0"/>
        <v>0.9243330341441302</v>
      </c>
    </row>
    <row r="36" spans="1:7" s="118" customFormat="1" ht="12.75">
      <c r="A36" s="130">
        <f t="shared" si="1"/>
        <v>24</v>
      </c>
      <c r="B36" s="139" t="s">
        <v>878</v>
      </c>
      <c r="C36" s="135" t="s">
        <v>163</v>
      </c>
      <c r="D36" s="141">
        <v>20730685.64</v>
      </c>
      <c r="E36" s="141">
        <v>20730685.64</v>
      </c>
      <c r="F36" s="141">
        <f>19208286.12+660000</f>
        <v>19868286.12</v>
      </c>
      <c r="G36" s="142">
        <f t="shared" si="0"/>
        <v>0.9583998554135618</v>
      </c>
    </row>
    <row r="37" spans="1:7" ht="12.75">
      <c r="A37" s="4">
        <f t="shared" si="1"/>
        <v>25</v>
      </c>
      <c r="B37" s="137" t="s">
        <v>879</v>
      </c>
      <c r="C37" s="140" t="s">
        <v>164</v>
      </c>
      <c r="D37" s="138">
        <v>19240460.04</v>
      </c>
      <c r="E37" s="138">
        <v>19240460.04</v>
      </c>
      <c r="F37" s="138">
        <f>17726071.57+660000</f>
        <v>18386071.57</v>
      </c>
      <c r="G37" s="142">
        <f t="shared" si="0"/>
        <v>0.9555941766348743</v>
      </c>
    </row>
    <row r="38" spans="1:7" ht="25.5">
      <c r="A38" s="4">
        <f t="shared" si="1"/>
        <v>26</v>
      </c>
      <c r="B38" s="137" t="s">
        <v>880</v>
      </c>
      <c r="C38" s="140" t="s">
        <v>326</v>
      </c>
      <c r="D38" s="138">
        <v>1490225.6</v>
      </c>
      <c r="E38" s="138">
        <v>1490225.6</v>
      </c>
      <c r="F38" s="138">
        <v>1482214.55</v>
      </c>
      <c r="G38" s="142">
        <f t="shared" si="0"/>
        <v>0.9946242703118239</v>
      </c>
    </row>
    <row r="39" spans="1:7" s="118" customFormat="1" ht="12.75">
      <c r="A39" s="130">
        <f t="shared" si="1"/>
        <v>27</v>
      </c>
      <c r="B39" s="139" t="s">
        <v>881</v>
      </c>
      <c r="C39" s="135" t="s">
        <v>327</v>
      </c>
      <c r="D39" s="141">
        <v>88883912</v>
      </c>
      <c r="E39" s="141">
        <v>88883912</v>
      </c>
      <c r="F39" s="141">
        <f>70791771.69+9549135.84</f>
        <v>80340907.53</v>
      </c>
      <c r="G39" s="142">
        <f t="shared" si="0"/>
        <v>0.9038858182794655</v>
      </c>
    </row>
    <row r="40" spans="1:9" ht="12.75">
      <c r="A40" s="4">
        <f t="shared" si="1"/>
        <v>28</v>
      </c>
      <c r="B40" s="137" t="s">
        <v>882</v>
      </c>
      <c r="C40" s="140" t="s">
        <v>328</v>
      </c>
      <c r="D40" s="138">
        <v>3548200</v>
      </c>
      <c r="E40" s="138">
        <v>3548200</v>
      </c>
      <c r="F40" s="138">
        <v>3548157.14</v>
      </c>
      <c r="G40" s="142">
        <f t="shared" si="0"/>
        <v>0.9999879206358154</v>
      </c>
      <c r="I40" s="44">
        <f>F40+F41+F42</f>
        <v>80340907.53</v>
      </c>
    </row>
    <row r="41" spans="1:9" ht="12.75">
      <c r="A41" s="4">
        <f t="shared" si="1"/>
        <v>29</v>
      </c>
      <c r="B41" s="137" t="s">
        <v>883</v>
      </c>
      <c r="C41" s="140" t="s">
        <v>329</v>
      </c>
      <c r="D41" s="138">
        <v>82096772</v>
      </c>
      <c r="E41" s="138">
        <v>82096772</v>
      </c>
      <c r="F41" s="138">
        <f>64069088.84+9549135.84</f>
        <v>73618224.68</v>
      </c>
      <c r="G41" s="142">
        <f t="shared" si="0"/>
        <v>0.8967249611227103</v>
      </c>
      <c r="I41" s="44">
        <f>I40-F39</f>
        <v>0</v>
      </c>
    </row>
    <row r="42" spans="1:9" ht="12.75">
      <c r="A42" s="4">
        <f t="shared" si="1"/>
        <v>30</v>
      </c>
      <c r="B42" s="137" t="s">
        <v>884</v>
      </c>
      <c r="C42" s="140" t="s">
        <v>330</v>
      </c>
      <c r="D42" s="138">
        <v>3238940</v>
      </c>
      <c r="E42" s="138">
        <v>3238940</v>
      </c>
      <c r="F42" s="138">
        <f>3174525.71</f>
        <v>3174525.71</v>
      </c>
      <c r="G42" s="142">
        <f t="shared" si="0"/>
        <v>0.9801125399050307</v>
      </c>
      <c r="I42" s="44"/>
    </row>
    <row r="43" spans="1:7" s="118" customFormat="1" ht="12.75">
      <c r="A43" s="130">
        <f t="shared" si="1"/>
        <v>31</v>
      </c>
      <c r="B43" s="139" t="s">
        <v>885</v>
      </c>
      <c r="C43" s="135" t="s">
        <v>165</v>
      </c>
      <c r="D43" s="141">
        <v>39428683.52</v>
      </c>
      <c r="E43" s="141">
        <v>39428683.52</v>
      </c>
      <c r="F43" s="141">
        <v>30962104.29</v>
      </c>
      <c r="G43" s="142">
        <f t="shared" si="0"/>
        <v>0.785268528539499</v>
      </c>
    </row>
    <row r="44" spans="1:7" ht="12.75">
      <c r="A44" s="4">
        <f t="shared" si="1"/>
        <v>32</v>
      </c>
      <c r="B44" s="137" t="s">
        <v>886</v>
      </c>
      <c r="C44" s="140" t="s">
        <v>331</v>
      </c>
      <c r="D44" s="138">
        <v>7607508</v>
      </c>
      <c r="E44" s="138">
        <v>7607508</v>
      </c>
      <c r="F44" s="138">
        <v>7390928.84</v>
      </c>
      <c r="G44" s="142">
        <f t="shared" si="0"/>
        <v>0.9715308666122993</v>
      </c>
    </row>
    <row r="45" spans="1:7" ht="12.75">
      <c r="A45" s="4">
        <f t="shared" si="1"/>
        <v>33</v>
      </c>
      <c r="B45" s="137" t="s">
        <v>887</v>
      </c>
      <c r="C45" s="140" t="s">
        <v>215</v>
      </c>
      <c r="D45" s="138">
        <v>31821175.52</v>
      </c>
      <c r="E45" s="138">
        <v>31821175.52</v>
      </c>
      <c r="F45" s="138">
        <v>23571175.45</v>
      </c>
      <c r="G45" s="142">
        <f t="shared" si="0"/>
        <v>0.7407386768344</v>
      </c>
    </row>
    <row r="46" spans="1:7" s="118" customFormat="1" ht="51">
      <c r="A46" s="130">
        <f t="shared" si="1"/>
        <v>34</v>
      </c>
      <c r="B46" s="139" t="s">
        <v>888</v>
      </c>
      <c r="C46" s="135" t="s">
        <v>236</v>
      </c>
      <c r="D46" s="141">
        <v>89063660</v>
      </c>
      <c r="E46" s="141">
        <v>89063660</v>
      </c>
      <c r="F46" s="141">
        <f>88102660+961000</f>
        <v>89063660</v>
      </c>
      <c r="G46" s="142">
        <f t="shared" si="0"/>
        <v>1</v>
      </c>
    </row>
    <row r="47" spans="1:7" ht="38.25">
      <c r="A47" s="4">
        <f t="shared" si="1"/>
        <v>35</v>
      </c>
      <c r="B47" s="137" t="s">
        <v>889</v>
      </c>
      <c r="C47" s="140" t="s">
        <v>237</v>
      </c>
      <c r="D47" s="138">
        <v>50955000</v>
      </c>
      <c r="E47" s="138">
        <v>50955000</v>
      </c>
      <c r="F47" s="138">
        <v>50955000</v>
      </c>
      <c r="G47" s="142">
        <f t="shared" si="0"/>
        <v>1</v>
      </c>
    </row>
    <row r="48" spans="1:7" ht="25.5">
      <c r="A48" s="4">
        <f t="shared" si="1"/>
        <v>36</v>
      </c>
      <c r="B48" s="137" t="s">
        <v>890</v>
      </c>
      <c r="C48" s="140" t="s">
        <v>238</v>
      </c>
      <c r="D48" s="138">
        <v>38108660</v>
      </c>
      <c r="E48" s="138">
        <v>38108660</v>
      </c>
      <c r="F48" s="138">
        <f>37147660+961000</f>
        <v>38108660</v>
      </c>
      <c r="G48" s="142">
        <f t="shared" si="0"/>
        <v>1</v>
      </c>
    </row>
    <row r="49" spans="1:7" s="118" customFormat="1" ht="12.75">
      <c r="A49" s="130">
        <f t="shared" si="1"/>
        <v>37</v>
      </c>
      <c r="B49" s="133" t="s">
        <v>348</v>
      </c>
      <c r="C49" s="134"/>
      <c r="D49" s="143">
        <f>1119693613.89+229800-5000</f>
        <v>1119918413.89</v>
      </c>
      <c r="E49" s="143">
        <v>1119693613.89</v>
      </c>
      <c r="F49" s="143">
        <v>1014209832.58</v>
      </c>
      <c r="G49" s="144">
        <f t="shared" si="0"/>
        <v>0.9057922810298685</v>
      </c>
    </row>
    <row r="50" spans="4:6" ht="11.25">
      <c r="D50" s="44"/>
      <c r="E50" s="44"/>
      <c r="F50" s="44"/>
    </row>
    <row r="51" spans="6:8" ht="11.25">
      <c r="F51" s="3"/>
      <c r="G51" s="3"/>
      <c r="H51" s="3">
        <f>H46+H39+H36+H31+H28+H22+H19+H13</f>
        <v>0</v>
      </c>
    </row>
    <row r="53" ht="11.25">
      <c r="F53" s="3"/>
    </row>
    <row r="54" ht="11.25">
      <c r="F54" s="44"/>
    </row>
    <row r="55" ht="11.25">
      <c r="F55" s="44"/>
    </row>
    <row r="56" ht="11.25">
      <c r="F56" s="44"/>
    </row>
  </sheetData>
  <sheetProtection/>
  <mergeCells count="7">
    <mergeCell ref="F9:G10"/>
    <mergeCell ref="A7:G7"/>
    <mergeCell ref="A9:A11"/>
    <mergeCell ref="B9:B11"/>
    <mergeCell ref="C9:C11"/>
    <mergeCell ref="D9:D11"/>
    <mergeCell ref="E9:E11"/>
  </mergeCells>
  <printOptions/>
  <pageMargins left="0.7874015748031497" right="0" top="0.1968503937007874" bottom="0.1968503937007874"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50"/>
  </sheetPr>
  <dimension ref="A1:M582"/>
  <sheetViews>
    <sheetView tabSelected="1" zoomScalePageLayoutView="0" workbookViewId="0" topLeftCell="A112">
      <selection activeCell="B116" sqref="B116"/>
    </sheetView>
  </sheetViews>
  <sheetFormatPr defaultColWidth="9.140625" defaultRowHeight="12.75"/>
  <cols>
    <col min="1" max="1" width="5.7109375" style="1" customWidth="1"/>
    <col min="2" max="2" width="54.8515625" style="117" customWidth="1"/>
    <col min="3" max="3" width="7.57421875" style="2" customWidth="1"/>
    <col min="4" max="4" width="6.28125" style="2" customWidth="1"/>
    <col min="5" max="5" width="8.421875" style="2" customWidth="1"/>
    <col min="6" max="6" width="5.7109375" style="2" customWidth="1"/>
    <col min="7" max="8" width="14.140625" style="195" customWidth="1"/>
    <col min="9" max="9" width="14.28125" style="196" customWidth="1"/>
    <col min="10" max="10" width="11.140625" style="196" customWidth="1"/>
    <col min="11" max="11" width="10.8515625" style="196" hidden="1" customWidth="1"/>
    <col min="12" max="12" width="0.13671875" style="2" customWidth="1"/>
    <col min="13" max="13" width="14.421875" style="2" hidden="1" customWidth="1"/>
    <col min="14" max="16384" width="9.140625" style="2" customWidth="1"/>
  </cols>
  <sheetData>
    <row r="1" ht="12.75">
      <c r="J1" s="197" t="s">
        <v>297</v>
      </c>
    </row>
    <row r="2" ht="12.75">
      <c r="J2" s="197" t="s">
        <v>199</v>
      </c>
    </row>
    <row r="3" ht="12.75">
      <c r="J3" s="197" t="s">
        <v>301</v>
      </c>
    </row>
    <row r="4" ht="12.75">
      <c r="J4" s="198" t="s">
        <v>318</v>
      </c>
    </row>
    <row r="5" ht="12.75">
      <c r="J5" s="197" t="s">
        <v>170</v>
      </c>
    </row>
    <row r="7" spans="1:10" ht="15">
      <c r="A7" s="275" t="s">
        <v>853</v>
      </c>
      <c r="B7" s="275"/>
      <c r="C7" s="275"/>
      <c r="D7" s="275"/>
      <c r="E7" s="275"/>
      <c r="F7" s="275"/>
      <c r="G7" s="275"/>
      <c r="H7" s="275"/>
      <c r="I7" s="275"/>
      <c r="J7" s="275"/>
    </row>
    <row r="9" spans="1:10" ht="11.25">
      <c r="A9" s="272" t="s">
        <v>302</v>
      </c>
      <c r="B9" s="272" t="s">
        <v>202</v>
      </c>
      <c r="C9" s="272" t="s">
        <v>298</v>
      </c>
      <c r="D9" s="272" t="s">
        <v>166</v>
      </c>
      <c r="E9" s="272" t="s">
        <v>300</v>
      </c>
      <c r="F9" s="272" t="s">
        <v>167</v>
      </c>
      <c r="G9" s="278" t="s">
        <v>895</v>
      </c>
      <c r="H9" s="278" t="s">
        <v>896</v>
      </c>
      <c r="I9" s="281" t="s">
        <v>168</v>
      </c>
      <c r="J9" s="281"/>
    </row>
    <row r="10" spans="1:11" s="120" customFormat="1" ht="11.25">
      <c r="A10" s="273"/>
      <c r="B10" s="273"/>
      <c r="C10" s="273"/>
      <c r="D10" s="273"/>
      <c r="E10" s="273"/>
      <c r="F10" s="273"/>
      <c r="G10" s="279"/>
      <c r="H10" s="279"/>
      <c r="I10" s="281"/>
      <c r="J10" s="281"/>
      <c r="K10" s="199"/>
    </row>
    <row r="11" spans="1:10" ht="56.25">
      <c r="A11" s="274"/>
      <c r="B11" s="274"/>
      <c r="C11" s="274"/>
      <c r="D11" s="274"/>
      <c r="E11" s="274"/>
      <c r="F11" s="274"/>
      <c r="G11" s="280"/>
      <c r="H11" s="280"/>
      <c r="I11" s="192" t="s">
        <v>200</v>
      </c>
      <c r="J11" s="192" t="s">
        <v>949</v>
      </c>
    </row>
    <row r="12" spans="1:10" ht="11.25">
      <c r="A12" s="124">
        <v>1</v>
      </c>
      <c r="B12" s="123">
        <v>2</v>
      </c>
      <c r="C12" s="126">
        <v>3</v>
      </c>
      <c r="D12" s="125">
        <v>4</v>
      </c>
      <c r="E12" s="125">
        <v>5</v>
      </c>
      <c r="F12" s="125">
        <v>6</v>
      </c>
      <c r="G12" s="200">
        <v>7</v>
      </c>
      <c r="H12" s="200">
        <v>8</v>
      </c>
      <c r="I12" s="200">
        <v>9</v>
      </c>
      <c r="J12" s="200">
        <v>10</v>
      </c>
    </row>
    <row r="13" spans="1:10" ht="12.75">
      <c r="A13" s="16">
        <v>1</v>
      </c>
      <c r="B13" s="208" t="s">
        <v>408</v>
      </c>
      <c r="C13" s="209" t="s">
        <v>240</v>
      </c>
      <c r="D13" s="209" t="s">
        <v>209</v>
      </c>
      <c r="E13" s="209" t="s">
        <v>210</v>
      </c>
      <c r="F13" s="209" t="s">
        <v>211</v>
      </c>
      <c r="G13" s="210">
        <f>510501167.19+229800</f>
        <v>510730967.19</v>
      </c>
      <c r="H13" s="210">
        <f>510501167.19</f>
        <v>510501167.19</v>
      </c>
      <c r="I13" s="210">
        <f>374897143.51+51306335.84</f>
        <v>426203479.35</v>
      </c>
      <c r="J13" s="211">
        <f>I13/H13</f>
        <v>0.8348726834377133</v>
      </c>
    </row>
    <row r="14" spans="1:10" ht="12.75">
      <c r="A14" s="4">
        <f>1+A13</f>
        <v>2</v>
      </c>
      <c r="B14" s="132" t="s">
        <v>204</v>
      </c>
      <c r="C14" s="129" t="s">
        <v>240</v>
      </c>
      <c r="D14" s="129" t="s">
        <v>171</v>
      </c>
      <c r="E14" s="129" t="s">
        <v>210</v>
      </c>
      <c r="F14" s="129" t="s">
        <v>211</v>
      </c>
      <c r="G14" s="202">
        <v>57922040.44</v>
      </c>
      <c r="H14" s="202">
        <v>57922040.44</v>
      </c>
      <c r="I14" s="202">
        <v>54086009.91</v>
      </c>
      <c r="J14" s="203">
        <f>I14/H14</f>
        <v>0.9337725242263581</v>
      </c>
    </row>
    <row r="15" spans="1:10" ht="38.25">
      <c r="A15" s="4">
        <f aca="true" t="shared" si="0" ref="A15:A78">1+A14</f>
        <v>3</v>
      </c>
      <c r="B15" s="132" t="s">
        <v>205</v>
      </c>
      <c r="C15" s="129" t="s">
        <v>240</v>
      </c>
      <c r="D15" s="129" t="s">
        <v>151</v>
      </c>
      <c r="E15" s="129" t="s">
        <v>210</v>
      </c>
      <c r="F15" s="129" t="s">
        <v>211</v>
      </c>
      <c r="G15" s="202">
        <v>1314700</v>
      </c>
      <c r="H15" s="202">
        <v>1314700</v>
      </c>
      <c r="I15" s="202">
        <v>1314699.54</v>
      </c>
      <c r="J15" s="203">
        <f aca="true" t="shared" si="1" ref="J15:J78">I15/H15</f>
        <v>0.9999996501102913</v>
      </c>
    </row>
    <row r="16" spans="1:10" ht="12.75">
      <c r="A16" s="4">
        <f t="shared" si="0"/>
        <v>4</v>
      </c>
      <c r="B16" s="132" t="s">
        <v>409</v>
      </c>
      <c r="C16" s="129" t="s">
        <v>240</v>
      </c>
      <c r="D16" s="129" t="s">
        <v>151</v>
      </c>
      <c r="E16" s="129" t="s">
        <v>410</v>
      </c>
      <c r="F16" s="129" t="s">
        <v>211</v>
      </c>
      <c r="G16" s="202">
        <v>1314700</v>
      </c>
      <c r="H16" s="202">
        <v>1314700</v>
      </c>
      <c r="I16" s="202">
        <v>1314699.54</v>
      </c>
      <c r="J16" s="203">
        <f t="shared" si="1"/>
        <v>0.9999996501102913</v>
      </c>
    </row>
    <row r="17" spans="1:10" ht="12.75">
      <c r="A17" s="4">
        <f t="shared" si="0"/>
        <v>5</v>
      </c>
      <c r="B17" s="132" t="s">
        <v>411</v>
      </c>
      <c r="C17" s="129" t="s">
        <v>240</v>
      </c>
      <c r="D17" s="129" t="s">
        <v>151</v>
      </c>
      <c r="E17" s="129" t="s">
        <v>410</v>
      </c>
      <c r="F17" s="129" t="s">
        <v>211</v>
      </c>
      <c r="G17" s="202">
        <v>1314700</v>
      </c>
      <c r="H17" s="202">
        <v>1314700</v>
      </c>
      <c r="I17" s="202">
        <v>1314699.54</v>
      </c>
      <c r="J17" s="203">
        <f t="shared" si="1"/>
        <v>0.9999996501102913</v>
      </c>
    </row>
    <row r="18" spans="1:10" ht="12.75">
      <c r="A18" s="4">
        <f t="shared" si="0"/>
        <v>6</v>
      </c>
      <c r="B18" s="132" t="s">
        <v>349</v>
      </c>
      <c r="C18" s="129" t="s">
        <v>240</v>
      </c>
      <c r="D18" s="129" t="s">
        <v>151</v>
      </c>
      <c r="E18" s="129" t="s">
        <v>412</v>
      </c>
      <c r="F18" s="129" t="s">
        <v>211</v>
      </c>
      <c r="G18" s="202">
        <v>1314700</v>
      </c>
      <c r="H18" s="202">
        <v>1314700</v>
      </c>
      <c r="I18" s="202">
        <v>1314699.54</v>
      </c>
      <c r="J18" s="203">
        <f t="shared" si="1"/>
        <v>0.9999996501102913</v>
      </c>
    </row>
    <row r="19" spans="1:10" ht="25.5">
      <c r="A19" s="4">
        <f t="shared" si="0"/>
        <v>7</v>
      </c>
      <c r="B19" s="132" t="s">
        <v>413</v>
      </c>
      <c r="C19" s="129" t="s">
        <v>240</v>
      </c>
      <c r="D19" s="129" t="s">
        <v>151</v>
      </c>
      <c r="E19" s="129" t="s">
        <v>412</v>
      </c>
      <c r="F19" s="129" t="s">
        <v>414</v>
      </c>
      <c r="G19" s="202">
        <v>1314700</v>
      </c>
      <c r="H19" s="202">
        <v>1314700</v>
      </c>
      <c r="I19" s="202">
        <v>1314699.54</v>
      </c>
      <c r="J19" s="203">
        <f t="shared" si="1"/>
        <v>0.9999996501102913</v>
      </c>
    </row>
    <row r="20" spans="1:10" ht="51">
      <c r="A20" s="4">
        <f t="shared" si="0"/>
        <v>8</v>
      </c>
      <c r="B20" s="132" t="s">
        <v>206</v>
      </c>
      <c r="C20" s="129" t="s">
        <v>240</v>
      </c>
      <c r="D20" s="129" t="s">
        <v>153</v>
      </c>
      <c r="E20" s="129" t="s">
        <v>210</v>
      </c>
      <c r="F20" s="129" t="s">
        <v>211</v>
      </c>
      <c r="G20" s="202">
        <v>18567715</v>
      </c>
      <c r="H20" s="202">
        <v>18567715</v>
      </c>
      <c r="I20" s="202">
        <v>18451676.2</v>
      </c>
      <c r="J20" s="203">
        <f t="shared" si="1"/>
        <v>0.993750507264895</v>
      </c>
    </row>
    <row r="21" spans="1:10" ht="12.75">
      <c r="A21" s="4">
        <f t="shared" si="0"/>
        <v>9</v>
      </c>
      <c r="B21" s="132" t="s">
        <v>409</v>
      </c>
      <c r="C21" s="129" t="s">
        <v>240</v>
      </c>
      <c r="D21" s="129" t="s">
        <v>153</v>
      </c>
      <c r="E21" s="129" t="s">
        <v>410</v>
      </c>
      <c r="F21" s="129" t="s">
        <v>211</v>
      </c>
      <c r="G21" s="202">
        <v>18567715</v>
      </c>
      <c r="H21" s="202">
        <v>18567715</v>
      </c>
      <c r="I21" s="202">
        <v>18451676.2</v>
      </c>
      <c r="J21" s="203">
        <f t="shared" si="1"/>
        <v>0.993750507264895</v>
      </c>
    </row>
    <row r="22" spans="1:10" ht="12.75">
      <c r="A22" s="4">
        <f t="shared" si="0"/>
        <v>10</v>
      </c>
      <c r="B22" s="132" t="s">
        <v>411</v>
      </c>
      <c r="C22" s="129" t="s">
        <v>240</v>
      </c>
      <c r="D22" s="129" t="s">
        <v>153</v>
      </c>
      <c r="E22" s="129" t="s">
        <v>410</v>
      </c>
      <c r="F22" s="129" t="s">
        <v>211</v>
      </c>
      <c r="G22" s="202">
        <v>18567715</v>
      </c>
      <c r="H22" s="202">
        <v>18567715</v>
      </c>
      <c r="I22" s="202">
        <v>18451676.2</v>
      </c>
      <c r="J22" s="203">
        <f t="shared" si="1"/>
        <v>0.993750507264895</v>
      </c>
    </row>
    <row r="23" spans="1:10" ht="25.5">
      <c r="A23" s="4">
        <f t="shared" si="0"/>
        <v>11</v>
      </c>
      <c r="B23" s="132" t="s">
        <v>415</v>
      </c>
      <c r="C23" s="129" t="s">
        <v>240</v>
      </c>
      <c r="D23" s="129" t="s">
        <v>153</v>
      </c>
      <c r="E23" s="129" t="s">
        <v>416</v>
      </c>
      <c r="F23" s="129" t="s">
        <v>211</v>
      </c>
      <c r="G23" s="202">
        <v>18567715</v>
      </c>
      <c r="H23" s="202">
        <v>18567715</v>
      </c>
      <c r="I23" s="202">
        <v>18451676.2</v>
      </c>
      <c r="J23" s="203">
        <f t="shared" si="1"/>
        <v>0.993750507264895</v>
      </c>
    </row>
    <row r="24" spans="1:10" ht="25.5">
      <c r="A24" s="4">
        <f t="shared" si="0"/>
        <v>12</v>
      </c>
      <c r="B24" s="132" t="s">
        <v>413</v>
      </c>
      <c r="C24" s="129" t="s">
        <v>240</v>
      </c>
      <c r="D24" s="129" t="s">
        <v>153</v>
      </c>
      <c r="E24" s="129" t="s">
        <v>416</v>
      </c>
      <c r="F24" s="129" t="s">
        <v>414</v>
      </c>
      <c r="G24" s="202">
        <v>18503415</v>
      </c>
      <c r="H24" s="202">
        <v>18503415</v>
      </c>
      <c r="I24" s="202">
        <v>18400108.89</v>
      </c>
      <c r="J24" s="203">
        <f t="shared" si="1"/>
        <v>0.9944169165529715</v>
      </c>
    </row>
    <row r="25" spans="1:10" ht="25.5">
      <c r="A25" s="4">
        <f t="shared" si="0"/>
        <v>13</v>
      </c>
      <c r="B25" s="132" t="s">
        <v>417</v>
      </c>
      <c r="C25" s="129" t="s">
        <v>240</v>
      </c>
      <c r="D25" s="129" t="s">
        <v>153</v>
      </c>
      <c r="E25" s="129" t="s">
        <v>416</v>
      </c>
      <c r="F25" s="129" t="s">
        <v>418</v>
      </c>
      <c r="G25" s="202">
        <v>64300</v>
      </c>
      <c r="H25" s="202">
        <v>64300</v>
      </c>
      <c r="I25" s="202">
        <v>51567.31</v>
      </c>
      <c r="J25" s="203">
        <f t="shared" si="1"/>
        <v>0.8019799377916018</v>
      </c>
    </row>
    <row r="26" spans="1:10" ht="38.25">
      <c r="A26" s="4">
        <f t="shared" si="0"/>
        <v>14</v>
      </c>
      <c r="B26" s="132" t="s">
        <v>120</v>
      </c>
      <c r="C26" s="129" t="s">
        <v>240</v>
      </c>
      <c r="D26" s="129" t="s">
        <v>319</v>
      </c>
      <c r="E26" s="129" t="s">
        <v>210</v>
      </c>
      <c r="F26" s="129" t="s">
        <v>211</v>
      </c>
      <c r="G26" s="202">
        <v>8144942</v>
      </c>
      <c r="H26" s="202">
        <v>8144942</v>
      </c>
      <c r="I26" s="202">
        <v>7873566.04</v>
      </c>
      <c r="J26" s="203">
        <f t="shared" si="1"/>
        <v>0.9666816583838166</v>
      </c>
    </row>
    <row r="27" spans="1:10" ht="12.75">
      <c r="A27" s="4">
        <f t="shared" si="0"/>
        <v>15</v>
      </c>
      <c r="B27" s="132" t="s">
        <v>409</v>
      </c>
      <c r="C27" s="129" t="s">
        <v>240</v>
      </c>
      <c r="D27" s="129" t="s">
        <v>319</v>
      </c>
      <c r="E27" s="129" t="s">
        <v>410</v>
      </c>
      <c r="F27" s="129" t="s">
        <v>211</v>
      </c>
      <c r="G27" s="202">
        <v>8144942</v>
      </c>
      <c r="H27" s="202">
        <v>8144942</v>
      </c>
      <c r="I27" s="202">
        <v>7873566.04</v>
      </c>
      <c r="J27" s="203">
        <f t="shared" si="1"/>
        <v>0.9666816583838166</v>
      </c>
    </row>
    <row r="28" spans="1:10" ht="12.75">
      <c r="A28" s="4">
        <f t="shared" si="0"/>
        <v>16</v>
      </c>
      <c r="B28" s="132" t="s">
        <v>411</v>
      </c>
      <c r="C28" s="129" t="s">
        <v>240</v>
      </c>
      <c r="D28" s="129" t="s">
        <v>319</v>
      </c>
      <c r="E28" s="129" t="s">
        <v>410</v>
      </c>
      <c r="F28" s="129" t="s">
        <v>211</v>
      </c>
      <c r="G28" s="202">
        <v>8144942</v>
      </c>
      <c r="H28" s="202">
        <v>8144942</v>
      </c>
      <c r="I28" s="202">
        <v>7873566.04</v>
      </c>
      <c r="J28" s="203">
        <f t="shared" si="1"/>
        <v>0.9666816583838166</v>
      </c>
    </row>
    <row r="29" spans="1:10" ht="25.5">
      <c r="A29" s="4">
        <f t="shared" si="0"/>
        <v>17</v>
      </c>
      <c r="B29" s="132" t="s">
        <v>415</v>
      </c>
      <c r="C29" s="129" t="s">
        <v>240</v>
      </c>
      <c r="D29" s="129" t="s">
        <v>319</v>
      </c>
      <c r="E29" s="129" t="s">
        <v>416</v>
      </c>
      <c r="F29" s="129" t="s">
        <v>211</v>
      </c>
      <c r="G29" s="202">
        <v>8144942</v>
      </c>
      <c r="H29" s="202">
        <v>8144942</v>
      </c>
      <c r="I29" s="202">
        <v>7873566.04</v>
      </c>
      <c r="J29" s="203">
        <f t="shared" si="1"/>
        <v>0.9666816583838166</v>
      </c>
    </row>
    <row r="30" spans="1:10" ht="25.5">
      <c r="A30" s="4">
        <f t="shared" si="0"/>
        <v>18</v>
      </c>
      <c r="B30" s="132" t="s">
        <v>413</v>
      </c>
      <c r="C30" s="129" t="s">
        <v>240</v>
      </c>
      <c r="D30" s="129" t="s">
        <v>319</v>
      </c>
      <c r="E30" s="129" t="s">
        <v>416</v>
      </c>
      <c r="F30" s="129" t="s">
        <v>414</v>
      </c>
      <c r="G30" s="202">
        <v>7322942</v>
      </c>
      <c r="H30" s="202">
        <v>7322942</v>
      </c>
      <c r="I30" s="202">
        <v>7051571.8</v>
      </c>
      <c r="J30" s="203">
        <f t="shared" si="1"/>
        <v>0.9629424621962047</v>
      </c>
    </row>
    <row r="31" spans="1:10" ht="25.5">
      <c r="A31" s="4">
        <f t="shared" si="0"/>
        <v>19</v>
      </c>
      <c r="B31" s="132" t="s">
        <v>417</v>
      </c>
      <c r="C31" s="129" t="s">
        <v>240</v>
      </c>
      <c r="D31" s="129" t="s">
        <v>319</v>
      </c>
      <c r="E31" s="129" t="s">
        <v>416</v>
      </c>
      <c r="F31" s="129" t="s">
        <v>418</v>
      </c>
      <c r="G31" s="202">
        <v>822000</v>
      </c>
      <c r="H31" s="202">
        <v>822000</v>
      </c>
      <c r="I31" s="202">
        <v>821994.24</v>
      </c>
      <c r="J31" s="203">
        <f t="shared" si="1"/>
        <v>0.9999929927007299</v>
      </c>
    </row>
    <row r="32" spans="1:10" ht="12.75">
      <c r="A32" s="4">
        <f t="shared" si="0"/>
        <v>20</v>
      </c>
      <c r="B32" s="132" t="s">
        <v>207</v>
      </c>
      <c r="C32" s="129" t="s">
        <v>240</v>
      </c>
      <c r="D32" s="129" t="s">
        <v>208</v>
      </c>
      <c r="E32" s="129" t="s">
        <v>210</v>
      </c>
      <c r="F32" s="129" t="s">
        <v>211</v>
      </c>
      <c r="G32" s="202">
        <v>29894683.44</v>
      </c>
      <c r="H32" s="202">
        <v>29894683.44</v>
      </c>
      <c r="I32" s="202">
        <v>26446068.13</v>
      </c>
      <c r="J32" s="203">
        <f t="shared" si="1"/>
        <v>0.8846411832083276</v>
      </c>
    </row>
    <row r="33" spans="1:10" ht="51">
      <c r="A33" s="4">
        <f t="shared" si="0"/>
        <v>21</v>
      </c>
      <c r="B33" s="132" t="s">
        <v>419</v>
      </c>
      <c r="C33" s="129" t="s">
        <v>240</v>
      </c>
      <c r="D33" s="129" t="s">
        <v>208</v>
      </c>
      <c r="E33" s="129" t="s">
        <v>239</v>
      </c>
      <c r="F33" s="129" t="s">
        <v>211</v>
      </c>
      <c r="G33" s="202">
        <v>100</v>
      </c>
      <c r="H33" s="202">
        <v>100</v>
      </c>
      <c r="I33" s="202">
        <v>0</v>
      </c>
      <c r="J33" s="203">
        <f t="shared" si="1"/>
        <v>0</v>
      </c>
    </row>
    <row r="34" spans="1:10" ht="63.75">
      <c r="A34" s="4">
        <f t="shared" si="0"/>
        <v>22</v>
      </c>
      <c r="B34" s="132" t="s">
        <v>420</v>
      </c>
      <c r="C34" s="129" t="s">
        <v>240</v>
      </c>
      <c r="D34" s="129" t="s">
        <v>208</v>
      </c>
      <c r="E34" s="129" t="s">
        <v>421</v>
      </c>
      <c r="F34" s="129" t="s">
        <v>211</v>
      </c>
      <c r="G34" s="202">
        <v>100</v>
      </c>
      <c r="H34" s="202">
        <v>100</v>
      </c>
      <c r="I34" s="202">
        <v>0</v>
      </c>
      <c r="J34" s="203">
        <f t="shared" si="1"/>
        <v>0</v>
      </c>
    </row>
    <row r="35" spans="1:10" ht="102">
      <c r="A35" s="4">
        <f t="shared" si="0"/>
        <v>23</v>
      </c>
      <c r="B35" s="132" t="s">
        <v>422</v>
      </c>
      <c r="C35" s="129" t="s">
        <v>240</v>
      </c>
      <c r="D35" s="129" t="s">
        <v>208</v>
      </c>
      <c r="E35" s="129" t="s">
        <v>423</v>
      </c>
      <c r="F35" s="129" t="s">
        <v>211</v>
      </c>
      <c r="G35" s="202">
        <v>100</v>
      </c>
      <c r="H35" s="202">
        <v>100</v>
      </c>
      <c r="I35" s="202">
        <v>0</v>
      </c>
      <c r="J35" s="203">
        <f t="shared" si="1"/>
        <v>0</v>
      </c>
    </row>
    <row r="36" spans="1:10" ht="25.5">
      <c r="A36" s="4">
        <f t="shared" si="0"/>
        <v>24</v>
      </c>
      <c r="B36" s="132" t="s">
        <v>417</v>
      </c>
      <c r="C36" s="129" t="s">
        <v>240</v>
      </c>
      <c r="D36" s="129" t="s">
        <v>208</v>
      </c>
      <c r="E36" s="129" t="s">
        <v>423</v>
      </c>
      <c r="F36" s="129" t="s">
        <v>418</v>
      </c>
      <c r="G36" s="202">
        <v>100</v>
      </c>
      <c r="H36" s="202">
        <v>100</v>
      </c>
      <c r="I36" s="202">
        <v>0</v>
      </c>
      <c r="J36" s="203">
        <f t="shared" si="1"/>
        <v>0</v>
      </c>
    </row>
    <row r="37" spans="1:10" ht="51">
      <c r="A37" s="4">
        <f t="shared" si="0"/>
        <v>25</v>
      </c>
      <c r="B37" s="132" t="s">
        <v>424</v>
      </c>
      <c r="C37" s="129" t="s">
        <v>240</v>
      </c>
      <c r="D37" s="129" t="s">
        <v>208</v>
      </c>
      <c r="E37" s="129" t="s">
        <v>425</v>
      </c>
      <c r="F37" s="129" t="s">
        <v>211</v>
      </c>
      <c r="G37" s="202">
        <v>20333773.42</v>
      </c>
      <c r="H37" s="202">
        <v>20333773.42</v>
      </c>
      <c r="I37" s="202">
        <v>19933512.59</v>
      </c>
      <c r="J37" s="203">
        <f t="shared" si="1"/>
        <v>0.9803154671918243</v>
      </c>
    </row>
    <row r="38" spans="1:10" ht="51">
      <c r="A38" s="4">
        <f t="shared" si="0"/>
        <v>26</v>
      </c>
      <c r="B38" s="132" t="s">
        <v>426</v>
      </c>
      <c r="C38" s="129" t="s">
        <v>240</v>
      </c>
      <c r="D38" s="129" t="s">
        <v>208</v>
      </c>
      <c r="E38" s="129" t="s">
        <v>425</v>
      </c>
      <c r="F38" s="129" t="s">
        <v>211</v>
      </c>
      <c r="G38" s="202">
        <v>20333773.42</v>
      </c>
      <c r="H38" s="202">
        <v>20333773.42</v>
      </c>
      <c r="I38" s="202">
        <v>19933512.59</v>
      </c>
      <c r="J38" s="203">
        <f t="shared" si="1"/>
        <v>0.9803154671918243</v>
      </c>
    </row>
    <row r="39" spans="1:10" ht="51">
      <c r="A39" s="4">
        <f t="shared" si="0"/>
        <v>27</v>
      </c>
      <c r="B39" s="132" t="s">
        <v>427</v>
      </c>
      <c r="C39" s="129" t="s">
        <v>240</v>
      </c>
      <c r="D39" s="129" t="s">
        <v>208</v>
      </c>
      <c r="E39" s="129" t="s">
        <v>428</v>
      </c>
      <c r="F39" s="129" t="s">
        <v>211</v>
      </c>
      <c r="G39" s="202">
        <v>80000</v>
      </c>
      <c r="H39" s="202">
        <v>80000</v>
      </c>
      <c r="I39" s="202">
        <v>79238</v>
      </c>
      <c r="J39" s="203">
        <f t="shared" si="1"/>
        <v>0.990475</v>
      </c>
    </row>
    <row r="40" spans="1:10" ht="25.5">
      <c r="A40" s="4">
        <f t="shared" si="0"/>
        <v>28</v>
      </c>
      <c r="B40" s="132" t="s">
        <v>417</v>
      </c>
      <c r="C40" s="129" t="s">
        <v>240</v>
      </c>
      <c r="D40" s="129" t="s">
        <v>208</v>
      </c>
      <c r="E40" s="129" t="s">
        <v>428</v>
      </c>
      <c r="F40" s="129" t="s">
        <v>418</v>
      </c>
      <c r="G40" s="202">
        <v>80000</v>
      </c>
      <c r="H40" s="202">
        <v>80000</v>
      </c>
      <c r="I40" s="202">
        <v>79238</v>
      </c>
      <c r="J40" s="203">
        <f t="shared" si="1"/>
        <v>0.990475</v>
      </c>
    </row>
    <row r="41" spans="1:10" ht="38.25">
      <c r="A41" s="4">
        <f t="shared" si="0"/>
        <v>29</v>
      </c>
      <c r="B41" s="132" t="s">
        <v>429</v>
      </c>
      <c r="C41" s="129" t="s">
        <v>240</v>
      </c>
      <c r="D41" s="129" t="s">
        <v>208</v>
      </c>
      <c r="E41" s="129" t="s">
        <v>430</v>
      </c>
      <c r="F41" s="129" t="s">
        <v>211</v>
      </c>
      <c r="G41" s="202">
        <v>222300</v>
      </c>
      <c r="H41" s="202">
        <v>222300</v>
      </c>
      <c r="I41" s="202">
        <v>221293</v>
      </c>
      <c r="J41" s="203">
        <f t="shared" si="1"/>
        <v>0.9954700854700854</v>
      </c>
    </row>
    <row r="42" spans="1:10" ht="25.5">
      <c r="A42" s="4">
        <f t="shared" si="0"/>
        <v>30</v>
      </c>
      <c r="B42" s="132" t="s">
        <v>417</v>
      </c>
      <c r="C42" s="129" t="s">
        <v>240</v>
      </c>
      <c r="D42" s="129" t="s">
        <v>208</v>
      </c>
      <c r="E42" s="129" t="s">
        <v>430</v>
      </c>
      <c r="F42" s="129" t="s">
        <v>418</v>
      </c>
      <c r="G42" s="202">
        <v>222300</v>
      </c>
      <c r="H42" s="202">
        <v>222300</v>
      </c>
      <c r="I42" s="202">
        <v>221293</v>
      </c>
      <c r="J42" s="203">
        <f t="shared" si="1"/>
        <v>0.9954700854700854</v>
      </c>
    </row>
    <row r="43" spans="1:10" ht="51">
      <c r="A43" s="4">
        <f t="shared" si="0"/>
        <v>31</v>
      </c>
      <c r="B43" s="132" t="s">
        <v>431</v>
      </c>
      <c r="C43" s="129" t="s">
        <v>240</v>
      </c>
      <c r="D43" s="129" t="s">
        <v>208</v>
      </c>
      <c r="E43" s="129" t="s">
        <v>432</v>
      </c>
      <c r="F43" s="129" t="s">
        <v>211</v>
      </c>
      <c r="G43" s="202">
        <v>50000</v>
      </c>
      <c r="H43" s="202">
        <v>50000</v>
      </c>
      <c r="I43" s="202">
        <v>50000</v>
      </c>
      <c r="J43" s="203">
        <f t="shared" si="1"/>
        <v>1</v>
      </c>
    </row>
    <row r="44" spans="1:10" ht="25.5">
      <c r="A44" s="4">
        <f t="shared" si="0"/>
        <v>32</v>
      </c>
      <c r="B44" s="132" t="s">
        <v>417</v>
      </c>
      <c r="C44" s="129" t="s">
        <v>240</v>
      </c>
      <c r="D44" s="129" t="s">
        <v>208</v>
      </c>
      <c r="E44" s="129" t="s">
        <v>432</v>
      </c>
      <c r="F44" s="129" t="s">
        <v>418</v>
      </c>
      <c r="G44" s="202">
        <v>50000</v>
      </c>
      <c r="H44" s="202">
        <v>50000</v>
      </c>
      <c r="I44" s="202">
        <v>50000</v>
      </c>
      <c r="J44" s="203">
        <f t="shared" si="1"/>
        <v>1</v>
      </c>
    </row>
    <row r="45" spans="1:10" ht="25.5">
      <c r="A45" s="4">
        <f t="shared" si="0"/>
        <v>33</v>
      </c>
      <c r="B45" s="132" t="s">
        <v>433</v>
      </c>
      <c r="C45" s="129" t="s">
        <v>240</v>
      </c>
      <c r="D45" s="129" t="s">
        <v>208</v>
      </c>
      <c r="E45" s="129" t="s">
        <v>434</v>
      </c>
      <c r="F45" s="129" t="s">
        <v>211</v>
      </c>
      <c r="G45" s="202">
        <v>244900</v>
      </c>
      <c r="H45" s="202">
        <v>244900</v>
      </c>
      <c r="I45" s="202">
        <v>243422.5</v>
      </c>
      <c r="J45" s="203">
        <f t="shared" si="1"/>
        <v>0.9939669252756227</v>
      </c>
    </row>
    <row r="46" spans="1:10" ht="25.5">
      <c r="A46" s="4">
        <f t="shared" si="0"/>
        <v>34</v>
      </c>
      <c r="B46" s="132" t="s">
        <v>413</v>
      </c>
      <c r="C46" s="129" t="s">
        <v>240</v>
      </c>
      <c r="D46" s="129" t="s">
        <v>208</v>
      </c>
      <c r="E46" s="129" t="s">
        <v>434</v>
      </c>
      <c r="F46" s="129" t="s">
        <v>414</v>
      </c>
      <c r="G46" s="202">
        <v>142300</v>
      </c>
      <c r="H46" s="202">
        <v>142300</v>
      </c>
      <c r="I46" s="202">
        <v>140840.5</v>
      </c>
      <c r="J46" s="203">
        <f t="shared" si="1"/>
        <v>0.9897434996486296</v>
      </c>
    </row>
    <row r="47" spans="1:10" ht="25.5">
      <c r="A47" s="4">
        <f t="shared" si="0"/>
        <v>35</v>
      </c>
      <c r="B47" s="132" t="s">
        <v>417</v>
      </c>
      <c r="C47" s="129" t="s">
        <v>240</v>
      </c>
      <c r="D47" s="129" t="s">
        <v>208</v>
      </c>
      <c r="E47" s="129" t="s">
        <v>434</v>
      </c>
      <c r="F47" s="129" t="s">
        <v>418</v>
      </c>
      <c r="G47" s="202">
        <v>102600</v>
      </c>
      <c r="H47" s="202">
        <v>102600</v>
      </c>
      <c r="I47" s="202">
        <v>102582</v>
      </c>
      <c r="J47" s="203">
        <f t="shared" si="1"/>
        <v>0.9998245614035087</v>
      </c>
    </row>
    <row r="48" spans="1:10" ht="51">
      <c r="A48" s="4">
        <f t="shared" si="0"/>
        <v>36</v>
      </c>
      <c r="B48" s="132" t="s">
        <v>435</v>
      </c>
      <c r="C48" s="129" t="s">
        <v>240</v>
      </c>
      <c r="D48" s="129" t="s">
        <v>208</v>
      </c>
      <c r="E48" s="129" t="s">
        <v>436</v>
      </c>
      <c r="F48" s="129" t="s">
        <v>211</v>
      </c>
      <c r="G48" s="202">
        <v>30000</v>
      </c>
      <c r="H48" s="202">
        <v>30000</v>
      </c>
      <c r="I48" s="202">
        <v>11000</v>
      </c>
      <c r="J48" s="203">
        <f t="shared" si="1"/>
        <v>0.36666666666666664</v>
      </c>
    </row>
    <row r="49" spans="1:10" ht="25.5">
      <c r="A49" s="4">
        <f t="shared" si="0"/>
        <v>37</v>
      </c>
      <c r="B49" s="132" t="s">
        <v>417</v>
      </c>
      <c r="C49" s="129" t="s">
        <v>240</v>
      </c>
      <c r="D49" s="129" t="s">
        <v>208</v>
      </c>
      <c r="E49" s="129" t="s">
        <v>436</v>
      </c>
      <c r="F49" s="129" t="s">
        <v>418</v>
      </c>
      <c r="G49" s="202">
        <v>30000</v>
      </c>
      <c r="H49" s="202">
        <v>30000</v>
      </c>
      <c r="I49" s="202">
        <v>11000</v>
      </c>
      <c r="J49" s="203">
        <f t="shared" si="1"/>
        <v>0.36666666666666664</v>
      </c>
    </row>
    <row r="50" spans="1:10" ht="38.25">
      <c r="A50" s="4">
        <f t="shared" si="0"/>
        <v>38</v>
      </c>
      <c r="B50" s="132" t="s">
        <v>437</v>
      </c>
      <c r="C50" s="129" t="s">
        <v>240</v>
      </c>
      <c r="D50" s="129" t="s">
        <v>208</v>
      </c>
      <c r="E50" s="129" t="s">
        <v>438</v>
      </c>
      <c r="F50" s="129" t="s">
        <v>211</v>
      </c>
      <c r="G50" s="202">
        <v>30000</v>
      </c>
      <c r="H50" s="202">
        <v>30000</v>
      </c>
      <c r="I50" s="202">
        <v>30000</v>
      </c>
      <c r="J50" s="203">
        <f t="shared" si="1"/>
        <v>1</v>
      </c>
    </row>
    <row r="51" spans="1:10" ht="25.5">
      <c r="A51" s="4">
        <f t="shared" si="0"/>
        <v>39</v>
      </c>
      <c r="B51" s="132" t="s">
        <v>417</v>
      </c>
      <c r="C51" s="129" t="s">
        <v>240</v>
      </c>
      <c r="D51" s="129" t="s">
        <v>208</v>
      </c>
      <c r="E51" s="129" t="s">
        <v>438</v>
      </c>
      <c r="F51" s="129" t="s">
        <v>418</v>
      </c>
      <c r="G51" s="202">
        <v>30000</v>
      </c>
      <c r="H51" s="202">
        <v>30000</v>
      </c>
      <c r="I51" s="202">
        <v>30000</v>
      </c>
      <c r="J51" s="203">
        <f t="shared" si="1"/>
        <v>1</v>
      </c>
    </row>
    <row r="52" spans="1:10" ht="38.25">
      <c r="A52" s="4">
        <f t="shared" si="0"/>
        <v>40</v>
      </c>
      <c r="B52" s="132" t="s">
        <v>439</v>
      </c>
      <c r="C52" s="129" t="s">
        <v>240</v>
      </c>
      <c r="D52" s="129" t="s">
        <v>208</v>
      </c>
      <c r="E52" s="129" t="s">
        <v>440</v>
      </c>
      <c r="F52" s="129" t="s">
        <v>211</v>
      </c>
      <c r="G52" s="202">
        <v>263110</v>
      </c>
      <c r="H52" s="202">
        <v>263110</v>
      </c>
      <c r="I52" s="202">
        <v>263110</v>
      </c>
      <c r="J52" s="203">
        <f t="shared" si="1"/>
        <v>1</v>
      </c>
    </row>
    <row r="53" spans="1:10" ht="25.5">
      <c r="A53" s="4">
        <f t="shared" si="0"/>
        <v>41</v>
      </c>
      <c r="B53" s="132" t="s">
        <v>417</v>
      </c>
      <c r="C53" s="129" t="s">
        <v>240</v>
      </c>
      <c r="D53" s="129" t="s">
        <v>208</v>
      </c>
      <c r="E53" s="129" t="s">
        <v>440</v>
      </c>
      <c r="F53" s="129" t="s">
        <v>418</v>
      </c>
      <c r="G53" s="202">
        <v>159670</v>
      </c>
      <c r="H53" s="202">
        <v>159670</v>
      </c>
      <c r="I53" s="202">
        <v>159670</v>
      </c>
      <c r="J53" s="203">
        <f t="shared" si="1"/>
        <v>1</v>
      </c>
    </row>
    <row r="54" spans="1:10" ht="12.75">
      <c r="A54" s="4">
        <f t="shared" si="0"/>
        <v>42</v>
      </c>
      <c r="B54" s="132" t="s">
        <v>441</v>
      </c>
      <c r="C54" s="129" t="s">
        <v>240</v>
      </c>
      <c r="D54" s="129" t="s">
        <v>208</v>
      </c>
      <c r="E54" s="129" t="s">
        <v>440</v>
      </c>
      <c r="F54" s="129" t="s">
        <v>442</v>
      </c>
      <c r="G54" s="202">
        <v>103440</v>
      </c>
      <c r="H54" s="202">
        <v>103440</v>
      </c>
      <c r="I54" s="202">
        <v>103440</v>
      </c>
      <c r="J54" s="203">
        <f t="shared" si="1"/>
        <v>1</v>
      </c>
    </row>
    <row r="55" spans="1:10" ht="76.5">
      <c r="A55" s="4">
        <f t="shared" si="0"/>
        <v>43</v>
      </c>
      <c r="B55" s="132" t="s">
        <v>443</v>
      </c>
      <c r="C55" s="129" t="s">
        <v>240</v>
      </c>
      <c r="D55" s="129" t="s">
        <v>208</v>
      </c>
      <c r="E55" s="129" t="s">
        <v>444</v>
      </c>
      <c r="F55" s="129" t="s">
        <v>211</v>
      </c>
      <c r="G55" s="202">
        <v>250000</v>
      </c>
      <c r="H55" s="202">
        <v>250000</v>
      </c>
      <c r="I55" s="202">
        <v>229387</v>
      </c>
      <c r="J55" s="203">
        <f t="shared" si="1"/>
        <v>0.917548</v>
      </c>
    </row>
    <row r="56" spans="1:10" ht="25.5">
      <c r="A56" s="4">
        <f t="shared" si="0"/>
        <v>44</v>
      </c>
      <c r="B56" s="132" t="s">
        <v>417</v>
      </c>
      <c r="C56" s="129" t="s">
        <v>240</v>
      </c>
      <c r="D56" s="129" t="s">
        <v>208</v>
      </c>
      <c r="E56" s="129" t="s">
        <v>444</v>
      </c>
      <c r="F56" s="129" t="s">
        <v>418</v>
      </c>
      <c r="G56" s="202">
        <v>250000</v>
      </c>
      <c r="H56" s="202">
        <v>250000</v>
      </c>
      <c r="I56" s="202">
        <v>229387</v>
      </c>
      <c r="J56" s="203">
        <f t="shared" si="1"/>
        <v>0.917548</v>
      </c>
    </row>
    <row r="57" spans="1:10" ht="51">
      <c r="A57" s="4">
        <f t="shared" si="0"/>
        <v>45</v>
      </c>
      <c r="B57" s="132" t="s">
        <v>445</v>
      </c>
      <c r="C57" s="129" t="s">
        <v>240</v>
      </c>
      <c r="D57" s="129" t="s">
        <v>208</v>
      </c>
      <c r="E57" s="129" t="s">
        <v>446</v>
      </c>
      <c r="F57" s="129" t="s">
        <v>211</v>
      </c>
      <c r="G57" s="202">
        <v>50000</v>
      </c>
      <c r="H57" s="202">
        <v>50000</v>
      </c>
      <c r="I57" s="202">
        <v>39210</v>
      </c>
      <c r="J57" s="203">
        <f t="shared" si="1"/>
        <v>0.7842</v>
      </c>
    </row>
    <row r="58" spans="1:10" ht="25.5">
      <c r="A58" s="4">
        <f t="shared" si="0"/>
        <v>46</v>
      </c>
      <c r="B58" s="132" t="s">
        <v>417</v>
      </c>
      <c r="C58" s="129" t="s">
        <v>240</v>
      </c>
      <c r="D58" s="129" t="s">
        <v>208</v>
      </c>
      <c r="E58" s="129" t="s">
        <v>446</v>
      </c>
      <c r="F58" s="129" t="s">
        <v>418</v>
      </c>
      <c r="G58" s="202">
        <v>50000</v>
      </c>
      <c r="H58" s="202">
        <v>50000</v>
      </c>
      <c r="I58" s="202">
        <v>39210</v>
      </c>
      <c r="J58" s="203">
        <f t="shared" si="1"/>
        <v>0.7842</v>
      </c>
    </row>
    <row r="59" spans="1:10" ht="25.5">
      <c r="A59" s="4">
        <f t="shared" si="0"/>
        <v>47</v>
      </c>
      <c r="B59" s="132" t="s">
        <v>447</v>
      </c>
      <c r="C59" s="129" t="s">
        <v>240</v>
      </c>
      <c r="D59" s="129" t="s">
        <v>208</v>
      </c>
      <c r="E59" s="129" t="s">
        <v>448</v>
      </c>
      <c r="F59" s="129" t="s">
        <v>211</v>
      </c>
      <c r="G59" s="202">
        <v>40000</v>
      </c>
      <c r="H59" s="202">
        <v>40000</v>
      </c>
      <c r="I59" s="202">
        <v>40000</v>
      </c>
      <c r="J59" s="203">
        <f t="shared" si="1"/>
        <v>1</v>
      </c>
    </row>
    <row r="60" spans="1:10" ht="25.5">
      <c r="A60" s="4">
        <f t="shared" si="0"/>
        <v>48</v>
      </c>
      <c r="B60" s="132" t="s">
        <v>417</v>
      </c>
      <c r="C60" s="129" t="s">
        <v>240</v>
      </c>
      <c r="D60" s="129" t="s">
        <v>208</v>
      </c>
      <c r="E60" s="129" t="s">
        <v>448</v>
      </c>
      <c r="F60" s="129" t="s">
        <v>418</v>
      </c>
      <c r="G60" s="202">
        <v>40000</v>
      </c>
      <c r="H60" s="202">
        <v>40000</v>
      </c>
      <c r="I60" s="202">
        <v>40000</v>
      </c>
      <c r="J60" s="203">
        <f t="shared" si="1"/>
        <v>1</v>
      </c>
    </row>
    <row r="61" spans="1:10" ht="25.5">
      <c r="A61" s="4">
        <f t="shared" si="0"/>
        <v>49</v>
      </c>
      <c r="B61" s="132" t="s">
        <v>449</v>
      </c>
      <c r="C61" s="129" t="s">
        <v>240</v>
      </c>
      <c r="D61" s="129" t="s">
        <v>208</v>
      </c>
      <c r="E61" s="129" t="s">
        <v>450</v>
      </c>
      <c r="F61" s="129" t="s">
        <v>211</v>
      </c>
      <c r="G61" s="202">
        <v>50000</v>
      </c>
      <c r="H61" s="202">
        <v>50000</v>
      </c>
      <c r="I61" s="202">
        <v>50000</v>
      </c>
      <c r="J61" s="203">
        <f t="shared" si="1"/>
        <v>1</v>
      </c>
    </row>
    <row r="62" spans="1:10" ht="12.75">
      <c r="A62" s="4">
        <f t="shared" si="0"/>
        <v>50</v>
      </c>
      <c r="B62" s="132" t="s">
        <v>451</v>
      </c>
      <c r="C62" s="129" t="s">
        <v>240</v>
      </c>
      <c r="D62" s="129" t="s">
        <v>208</v>
      </c>
      <c r="E62" s="129" t="s">
        <v>450</v>
      </c>
      <c r="F62" s="129" t="s">
        <v>452</v>
      </c>
      <c r="G62" s="202">
        <v>50000</v>
      </c>
      <c r="H62" s="202">
        <v>50000</v>
      </c>
      <c r="I62" s="202">
        <v>50000</v>
      </c>
      <c r="J62" s="203">
        <f t="shared" si="1"/>
        <v>1</v>
      </c>
    </row>
    <row r="63" spans="1:10" ht="51">
      <c r="A63" s="4">
        <f t="shared" si="0"/>
        <v>51</v>
      </c>
      <c r="B63" s="132" t="s">
        <v>453</v>
      </c>
      <c r="C63" s="129" t="s">
        <v>240</v>
      </c>
      <c r="D63" s="129" t="s">
        <v>208</v>
      </c>
      <c r="E63" s="129" t="s">
        <v>454</v>
      </c>
      <c r="F63" s="129" t="s">
        <v>211</v>
      </c>
      <c r="G63" s="202">
        <v>40000</v>
      </c>
      <c r="H63" s="202">
        <v>40000</v>
      </c>
      <c r="I63" s="202">
        <v>29900</v>
      </c>
      <c r="J63" s="203">
        <f t="shared" si="1"/>
        <v>0.7475</v>
      </c>
    </row>
    <row r="64" spans="1:10" ht="25.5">
      <c r="A64" s="4">
        <f t="shared" si="0"/>
        <v>52</v>
      </c>
      <c r="B64" s="132" t="s">
        <v>417</v>
      </c>
      <c r="C64" s="129" t="s">
        <v>240</v>
      </c>
      <c r="D64" s="129" t="s">
        <v>208</v>
      </c>
      <c r="E64" s="129" t="s">
        <v>454</v>
      </c>
      <c r="F64" s="129" t="s">
        <v>418</v>
      </c>
      <c r="G64" s="202">
        <v>40000</v>
      </c>
      <c r="H64" s="202">
        <v>40000</v>
      </c>
      <c r="I64" s="202">
        <v>29900</v>
      </c>
      <c r="J64" s="203">
        <f t="shared" si="1"/>
        <v>0.7475</v>
      </c>
    </row>
    <row r="65" spans="1:10" ht="38.25">
      <c r="A65" s="4">
        <f t="shared" si="0"/>
        <v>53</v>
      </c>
      <c r="B65" s="132" t="s">
        <v>455</v>
      </c>
      <c r="C65" s="129" t="s">
        <v>240</v>
      </c>
      <c r="D65" s="129" t="s">
        <v>208</v>
      </c>
      <c r="E65" s="129" t="s">
        <v>456</v>
      </c>
      <c r="F65" s="129" t="s">
        <v>211</v>
      </c>
      <c r="G65" s="202">
        <v>80000</v>
      </c>
      <c r="H65" s="202">
        <v>80000</v>
      </c>
      <c r="I65" s="202">
        <v>77800</v>
      </c>
      <c r="J65" s="203">
        <f t="shared" si="1"/>
        <v>0.9725</v>
      </c>
    </row>
    <row r="66" spans="1:10" ht="25.5">
      <c r="A66" s="4">
        <f t="shared" si="0"/>
        <v>54</v>
      </c>
      <c r="B66" s="132" t="s">
        <v>417</v>
      </c>
      <c r="C66" s="129" t="s">
        <v>240</v>
      </c>
      <c r="D66" s="129" t="s">
        <v>208</v>
      </c>
      <c r="E66" s="129" t="s">
        <v>456</v>
      </c>
      <c r="F66" s="129" t="s">
        <v>418</v>
      </c>
      <c r="G66" s="202">
        <v>80000</v>
      </c>
      <c r="H66" s="202">
        <v>80000</v>
      </c>
      <c r="I66" s="202">
        <v>77800</v>
      </c>
      <c r="J66" s="203">
        <f t="shared" si="1"/>
        <v>0.9725</v>
      </c>
    </row>
    <row r="67" spans="1:10" ht="89.25">
      <c r="A67" s="4">
        <f t="shared" si="0"/>
        <v>55</v>
      </c>
      <c r="B67" s="132" t="s">
        <v>457</v>
      </c>
      <c r="C67" s="129" t="s">
        <v>240</v>
      </c>
      <c r="D67" s="129" t="s">
        <v>208</v>
      </c>
      <c r="E67" s="129" t="s">
        <v>458</v>
      </c>
      <c r="F67" s="129" t="s">
        <v>211</v>
      </c>
      <c r="G67" s="202">
        <v>141590</v>
      </c>
      <c r="H67" s="202">
        <v>141590</v>
      </c>
      <c r="I67" s="202">
        <v>101016.42</v>
      </c>
      <c r="J67" s="203">
        <f t="shared" si="1"/>
        <v>0.7134431810156084</v>
      </c>
    </row>
    <row r="68" spans="1:10" ht="25.5">
      <c r="A68" s="4">
        <f t="shared" si="0"/>
        <v>56</v>
      </c>
      <c r="B68" s="132" t="s">
        <v>417</v>
      </c>
      <c r="C68" s="129" t="s">
        <v>240</v>
      </c>
      <c r="D68" s="129" t="s">
        <v>208</v>
      </c>
      <c r="E68" s="129" t="s">
        <v>458</v>
      </c>
      <c r="F68" s="129" t="s">
        <v>418</v>
      </c>
      <c r="G68" s="202">
        <v>141590</v>
      </c>
      <c r="H68" s="202">
        <v>141590</v>
      </c>
      <c r="I68" s="202">
        <v>101016.42</v>
      </c>
      <c r="J68" s="203">
        <f t="shared" si="1"/>
        <v>0.7134431810156084</v>
      </c>
    </row>
    <row r="69" spans="1:10" ht="63.75">
      <c r="A69" s="4">
        <f t="shared" si="0"/>
        <v>57</v>
      </c>
      <c r="B69" s="132" t="s">
        <v>459</v>
      </c>
      <c r="C69" s="129" t="s">
        <v>240</v>
      </c>
      <c r="D69" s="129" t="s">
        <v>208</v>
      </c>
      <c r="E69" s="129" t="s">
        <v>460</v>
      </c>
      <c r="F69" s="129" t="s">
        <v>211</v>
      </c>
      <c r="G69" s="202">
        <v>800000</v>
      </c>
      <c r="H69" s="202">
        <v>800000</v>
      </c>
      <c r="I69" s="202">
        <v>800000</v>
      </c>
      <c r="J69" s="203">
        <f t="shared" si="1"/>
        <v>1</v>
      </c>
    </row>
    <row r="70" spans="1:10" ht="38.25">
      <c r="A70" s="4">
        <f t="shared" si="0"/>
        <v>58</v>
      </c>
      <c r="B70" s="132" t="s">
        <v>461</v>
      </c>
      <c r="C70" s="129" t="s">
        <v>240</v>
      </c>
      <c r="D70" s="129" t="s">
        <v>208</v>
      </c>
      <c r="E70" s="129" t="s">
        <v>460</v>
      </c>
      <c r="F70" s="129" t="s">
        <v>462</v>
      </c>
      <c r="G70" s="202">
        <v>800000</v>
      </c>
      <c r="H70" s="202">
        <v>800000</v>
      </c>
      <c r="I70" s="202">
        <v>800000</v>
      </c>
      <c r="J70" s="203">
        <f t="shared" si="1"/>
        <v>1</v>
      </c>
    </row>
    <row r="71" spans="1:10" ht="76.5">
      <c r="A71" s="4">
        <f t="shared" si="0"/>
        <v>59</v>
      </c>
      <c r="B71" s="132" t="s">
        <v>463</v>
      </c>
      <c r="C71" s="129" t="s">
        <v>240</v>
      </c>
      <c r="D71" s="129" t="s">
        <v>208</v>
      </c>
      <c r="E71" s="129" t="s">
        <v>464</v>
      </c>
      <c r="F71" s="129" t="s">
        <v>211</v>
      </c>
      <c r="G71" s="202">
        <v>299450</v>
      </c>
      <c r="H71" s="202">
        <v>299450</v>
      </c>
      <c r="I71" s="202">
        <v>299448.32</v>
      </c>
      <c r="J71" s="203">
        <f t="shared" si="1"/>
        <v>0.9999943897144765</v>
      </c>
    </row>
    <row r="72" spans="1:10" ht="25.5">
      <c r="A72" s="4">
        <f t="shared" si="0"/>
        <v>60</v>
      </c>
      <c r="B72" s="132" t="s">
        <v>417</v>
      </c>
      <c r="C72" s="129" t="s">
        <v>240</v>
      </c>
      <c r="D72" s="129" t="s">
        <v>208</v>
      </c>
      <c r="E72" s="129" t="s">
        <v>464</v>
      </c>
      <c r="F72" s="129" t="s">
        <v>418</v>
      </c>
      <c r="G72" s="202">
        <v>299450</v>
      </c>
      <c r="H72" s="202">
        <v>299450</v>
      </c>
      <c r="I72" s="202">
        <v>299448.32</v>
      </c>
      <c r="J72" s="203">
        <f t="shared" si="1"/>
        <v>0.9999943897144765</v>
      </c>
    </row>
    <row r="73" spans="1:10" ht="25.5">
      <c r="A73" s="4">
        <f t="shared" si="0"/>
        <v>61</v>
      </c>
      <c r="B73" s="132" t="s">
        <v>465</v>
      </c>
      <c r="C73" s="129" t="s">
        <v>240</v>
      </c>
      <c r="D73" s="129" t="s">
        <v>208</v>
      </c>
      <c r="E73" s="129" t="s">
        <v>466</v>
      </c>
      <c r="F73" s="129" t="s">
        <v>211</v>
      </c>
      <c r="G73" s="202">
        <v>130000</v>
      </c>
      <c r="H73" s="202">
        <v>130000</v>
      </c>
      <c r="I73" s="202">
        <v>123375.97</v>
      </c>
      <c r="J73" s="203">
        <f t="shared" si="1"/>
        <v>0.949045923076923</v>
      </c>
    </row>
    <row r="74" spans="1:10" ht="25.5">
      <c r="A74" s="4">
        <f t="shared" si="0"/>
        <v>62</v>
      </c>
      <c r="B74" s="132" t="s">
        <v>417</v>
      </c>
      <c r="C74" s="129" t="s">
        <v>240</v>
      </c>
      <c r="D74" s="129" t="s">
        <v>208</v>
      </c>
      <c r="E74" s="129" t="s">
        <v>466</v>
      </c>
      <c r="F74" s="129" t="s">
        <v>418</v>
      </c>
      <c r="G74" s="202">
        <v>130000</v>
      </c>
      <c r="H74" s="202">
        <v>130000</v>
      </c>
      <c r="I74" s="202">
        <v>123375.97</v>
      </c>
      <c r="J74" s="203">
        <f t="shared" si="1"/>
        <v>0.949045923076923</v>
      </c>
    </row>
    <row r="75" spans="1:10" ht="51">
      <c r="A75" s="4">
        <f t="shared" si="0"/>
        <v>63</v>
      </c>
      <c r="B75" s="132" t="s">
        <v>467</v>
      </c>
      <c r="C75" s="129" t="s">
        <v>240</v>
      </c>
      <c r="D75" s="129" t="s">
        <v>208</v>
      </c>
      <c r="E75" s="129" t="s">
        <v>468</v>
      </c>
      <c r="F75" s="129" t="s">
        <v>211</v>
      </c>
      <c r="G75" s="202">
        <v>16209968.42</v>
      </c>
      <c r="H75" s="202">
        <v>16209968.42</v>
      </c>
      <c r="I75" s="202">
        <v>15994931.15</v>
      </c>
      <c r="J75" s="203">
        <f t="shared" si="1"/>
        <v>0.9867342573144877</v>
      </c>
    </row>
    <row r="76" spans="1:10" ht="25.5">
      <c r="A76" s="4">
        <f t="shared" si="0"/>
        <v>64</v>
      </c>
      <c r="B76" s="132" t="s">
        <v>469</v>
      </c>
      <c r="C76" s="129" t="s">
        <v>240</v>
      </c>
      <c r="D76" s="129" t="s">
        <v>208</v>
      </c>
      <c r="E76" s="129" t="s">
        <v>468</v>
      </c>
      <c r="F76" s="129" t="s">
        <v>470</v>
      </c>
      <c r="G76" s="202">
        <v>9598912.42</v>
      </c>
      <c r="H76" s="202">
        <v>9598912.42</v>
      </c>
      <c r="I76" s="202">
        <v>9561945.13</v>
      </c>
      <c r="J76" s="203">
        <f t="shared" si="1"/>
        <v>0.9961488043246467</v>
      </c>
    </row>
    <row r="77" spans="1:10" ht="25.5">
      <c r="A77" s="4">
        <f t="shared" si="0"/>
        <v>65</v>
      </c>
      <c r="B77" s="132" t="s">
        <v>417</v>
      </c>
      <c r="C77" s="129" t="s">
        <v>240</v>
      </c>
      <c r="D77" s="129" t="s">
        <v>208</v>
      </c>
      <c r="E77" s="129" t="s">
        <v>468</v>
      </c>
      <c r="F77" s="129" t="s">
        <v>418</v>
      </c>
      <c r="G77" s="202">
        <v>6610056</v>
      </c>
      <c r="H77" s="202">
        <v>6610056</v>
      </c>
      <c r="I77" s="202">
        <v>6432186.02</v>
      </c>
      <c r="J77" s="203">
        <f t="shared" si="1"/>
        <v>0.9730910025573156</v>
      </c>
    </row>
    <row r="78" spans="1:10" ht="12.75">
      <c r="A78" s="4">
        <f t="shared" si="0"/>
        <v>66</v>
      </c>
      <c r="B78" s="132" t="s">
        <v>451</v>
      </c>
      <c r="C78" s="129" t="s">
        <v>240</v>
      </c>
      <c r="D78" s="129" t="s">
        <v>208</v>
      </c>
      <c r="E78" s="129" t="s">
        <v>468</v>
      </c>
      <c r="F78" s="129" t="s">
        <v>452</v>
      </c>
      <c r="G78" s="202">
        <v>1000</v>
      </c>
      <c r="H78" s="202">
        <v>1000</v>
      </c>
      <c r="I78" s="202">
        <v>800</v>
      </c>
      <c r="J78" s="203">
        <f t="shared" si="1"/>
        <v>0.8</v>
      </c>
    </row>
    <row r="79" spans="1:10" ht="51">
      <c r="A79" s="4">
        <f aca="true" t="shared" si="2" ref="A79:A142">1+A78</f>
        <v>67</v>
      </c>
      <c r="B79" s="132" t="s">
        <v>471</v>
      </c>
      <c r="C79" s="129" t="s">
        <v>240</v>
      </c>
      <c r="D79" s="129" t="s">
        <v>208</v>
      </c>
      <c r="E79" s="129" t="s">
        <v>472</v>
      </c>
      <c r="F79" s="129" t="s">
        <v>211</v>
      </c>
      <c r="G79" s="202">
        <v>20000</v>
      </c>
      <c r="H79" s="202">
        <v>20000</v>
      </c>
      <c r="I79" s="202">
        <v>15116</v>
      </c>
      <c r="J79" s="203">
        <f aca="true" t="shared" si="3" ref="J79:J142">I79/H79</f>
        <v>0.7558</v>
      </c>
    </row>
    <row r="80" spans="1:10" ht="25.5">
      <c r="A80" s="4">
        <f t="shared" si="2"/>
        <v>68</v>
      </c>
      <c r="B80" s="132" t="s">
        <v>417</v>
      </c>
      <c r="C80" s="129" t="s">
        <v>240</v>
      </c>
      <c r="D80" s="129" t="s">
        <v>208</v>
      </c>
      <c r="E80" s="129" t="s">
        <v>472</v>
      </c>
      <c r="F80" s="129" t="s">
        <v>418</v>
      </c>
      <c r="G80" s="202">
        <v>20000</v>
      </c>
      <c r="H80" s="202">
        <v>20000</v>
      </c>
      <c r="I80" s="202">
        <v>15116</v>
      </c>
      <c r="J80" s="203">
        <f t="shared" si="3"/>
        <v>0.7558</v>
      </c>
    </row>
    <row r="81" spans="1:10" ht="51">
      <c r="A81" s="4">
        <f t="shared" si="2"/>
        <v>69</v>
      </c>
      <c r="B81" s="132" t="s">
        <v>473</v>
      </c>
      <c r="C81" s="129" t="s">
        <v>240</v>
      </c>
      <c r="D81" s="129" t="s">
        <v>208</v>
      </c>
      <c r="E81" s="129" t="s">
        <v>474</v>
      </c>
      <c r="F81" s="129" t="s">
        <v>211</v>
      </c>
      <c r="G81" s="202">
        <v>784495</v>
      </c>
      <c r="H81" s="202">
        <v>784495</v>
      </c>
      <c r="I81" s="202">
        <v>722304.23</v>
      </c>
      <c r="J81" s="203">
        <f t="shared" si="3"/>
        <v>0.9207250906634203</v>
      </c>
    </row>
    <row r="82" spans="1:10" ht="25.5">
      <c r="A82" s="4">
        <f t="shared" si="2"/>
        <v>70</v>
      </c>
      <c r="B82" s="132" t="s">
        <v>469</v>
      </c>
      <c r="C82" s="129" t="s">
        <v>240</v>
      </c>
      <c r="D82" s="129" t="s">
        <v>208</v>
      </c>
      <c r="E82" s="129" t="s">
        <v>474</v>
      </c>
      <c r="F82" s="129" t="s">
        <v>470</v>
      </c>
      <c r="G82" s="202">
        <v>719495</v>
      </c>
      <c r="H82" s="202">
        <v>719495</v>
      </c>
      <c r="I82" s="202">
        <v>716684.23</v>
      </c>
      <c r="J82" s="203">
        <f t="shared" si="3"/>
        <v>0.9960934127408807</v>
      </c>
    </row>
    <row r="83" spans="1:10" ht="25.5">
      <c r="A83" s="4">
        <f t="shared" si="2"/>
        <v>71</v>
      </c>
      <c r="B83" s="132" t="s">
        <v>417</v>
      </c>
      <c r="C83" s="129" t="s">
        <v>240</v>
      </c>
      <c r="D83" s="129" t="s">
        <v>208</v>
      </c>
      <c r="E83" s="129" t="s">
        <v>474</v>
      </c>
      <c r="F83" s="129" t="s">
        <v>418</v>
      </c>
      <c r="G83" s="202">
        <v>64200</v>
      </c>
      <c r="H83" s="202">
        <v>64200</v>
      </c>
      <c r="I83" s="202">
        <v>4820</v>
      </c>
      <c r="J83" s="203">
        <f t="shared" si="3"/>
        <v>0.0750778816199377</v>
      </c>
    </row>
    <row r="84" spans="1:10" ht="12.75">
      <c r="A84" s="4">
        <f t="shared" si="2"/>
        <v>72</v>
      </c>
      <c r="B84" s="132" t="s">
        <v>451</v>
      </c>
      <c r="C84" s="129" t="s">
        <v>240</v>
      </c>
      <c r="D84" s="129" t="s">
        <v>208</v>
      </c>
      <c r="E84" s="129" t="s">
        <v>474</v>
      </c>
      <c r="F84" s="129" t="s">
        <v>452</v>
      </c>
      <c r="G84" s="202">
        <v>800</v>
      </c>
      <c r="H84" s="202">
        <v>800</v>
      </c>
      <c r="I84" s="202">
        <v>800</v>
      </c>
      <c r="J84" s="203">
        <f t="shared" si="3"/>
        <v>1</v>
      </c>
    </row>
    <row r="85" spans="1:10" ht="25.5">
      <c r="A85" s="4">
        <f t="shared" si="2"/>
        <v>73</v>
      </c>
      <c r="B85" s="132" t="s">
        <v>475</v>
      </c>
      <c r="C85" s="129" t="s">
        <v>240</v>
      </c>
      <c r="D85" s="129" t="s">
        <v>208</v>
      </c>
      <c r="E85" s="129" t="s">
        <v>476</v>
      </c>
      <c r="F85" s="129" t="s">
        <v>211</v>
      </c>
      <c r="G85" s="202">
        <v>262960</v>
      </c>
      <c r="H85" s="202">
        <v>262960</v>
      </c>
      <c r="I85" s="202">
        <v>257960</v>
      </c>
      <c r="J85" s="203">
        <f t="shared" si="3"/>
        <v>0.980985701247338</v>
      </c>
    </row>
    <row r="86" spans="1:10" ht="25.5">
      <c r="A86" s="4">
        <f t="shared" si="2"/>
        <v>74</v>
      </c>
      <c r="B86" s="132" t="s">
        <v>417</v>
      </c>
      <c r="C86" s="129" t="s">
        <v>240</v>
      </c>
      <c r="D86" s="129" t="s">
        <v>208</v>
      </c>
      <c r="E86" s="129" t="s">
        <v>476</v>
      </c>
      <c r="F86" s="129" t="s">
        <v>418</v>
      </c>
      <c r="G86" s="202">
        <v>262960</v>
      </c>
      <c r="H86" s="202">
        <v>262960</v>
      </c>
      <c r="I86" s="202">
        <v>257960</v>
      </c>
      <c r="J86" s="203">
        <f t="shared" si="3"/>
        <v>0.980985701247338</v>
      </c>
    </row>
    <row r="87" spans="1:10" ht="63.75">
      <c r="A87" s="4">
        <f t="shared" si="2"/>
        <v>75</v>
      </c>
      <c r="B87" s="132" t="s">
        <v>477</v>
      </c>
      <c r="C87" s="129" t="s">
        <v>240</v>
      </c>
      <c r="D87" s="129" t="s">
        <v>208</v>
      </c>
      <c r="E87" s="129" t="s">
        <v>478</v>
      </c>
      <c r="F87" s="129" t="s">
        <v>211</v>
      </c>
      <c r="G87" s="202">
        <v>255000</v>
      </c>
      <c r="H87" s="202">
        <v>255000</v>
      </c>
      <c r="I87" s="202">
        <v>255000</v>
      </c>
      <c r="J87" s="203">
        <f t="shared" si="3"/>
        <v>1</v>
      </c>
    </row>
    <row r="88" spans="1:10" ht="25.5">
      <c r="A88" s="4">
        <f t="shared" si="2"/>
        <v>76</v>
      </c>
      <c r="B88" s="132" t="s">
        <v>417</v>
      </c>
      <c r="C88" s="129" t="s">
        <v>240</v>
      </c>
      <c r="D88" s="129" t="s">
        <v>208</v>
      </c>
      <c r="E88" s="129" t="s">
        <v>478</v>
      </c>
      <c r="F88" s="129" t="s">
        <v>418</v>
      </c>
      <c r="G88" s="202">
        <v>255000</v>
      </c>
      <c r="H88" s="202">
        <v>255000</v>
      </c>
      <c r="I88" s="202">
        <v>255000</v>
      </c>
      <c r="J88" s="203">
        <f t="shared" si="3"/>
        <v>1</v>
      </c>
    </row>
    <row r="89" spans="1:10" ht="51">
      <c r="A89" s="4">
        <f t="shared" si="2"/>
        <v>77</v>
      </c>
      <c r="B89" s="132" t="s">
        <v>479</v>
      </c>
      <c r="C89" s="129" t="s">
        <v>240</v>
      </c>
      <c r="D89" s="129" t="s">
        <v>208</v>
      </c>
      <c r="E89" s="129" t="s">
        <v>480</v>
      </c>
      <c r="F89" s="129" t="s">
        <v>211</v>
      </c>
      <c r="G89" s="202">
        <v>9133865.02</v>
      </c>
      <c r="H89" s="202">
        <v>9133865.02</v>
      </c>
      <c r="I89" s="202">
        <v>6133125.74</v>
      </c>
      <c r="J89" s="203">
        <f t="shared" si="3"/>
        <v>0.6714710285920122</v>
      </c>
    </row>
    <row r="90" spans="1:10" ht="51">
      <c r="A90" s="4">
        <f t="shared" si="2"/>
        <v>78</v>
      </c>
      <c r="B90" s="132" t="s">
        <v>481</v>
      </c>
      <c r="C90" s="129" t="s">
        <v>240</v>
      </c>
      <c r="D90" s="129" t="s">
        <v>208</v>
      </c>
      <c r="E90" s="129" t="s">
        <v>480</v>
      </c>
      <c r="F90" s="129" t="s">
        <v>211</v>
      </c>
      <c r="G90" s="202">
        <v>9133865.02</v>
      </c>
      <c r="H90" s="202">
        <v>9133865.02</v>
      </c>
      <c r="I90" s="202">
        <v>6133125.74</v>
      </c>
      <c r="J90" s="203">
        <f t="shared" si="3"/>
        <v>0.6714710285920122</v>
      </c>
    </row>
    <row r="91" spans="1:10" ht="63.75">
      <c r="A91" s="4">
        <f t="shared" si="2"/>
        <v>79</v>
      </c>
      <c r="B91" s="132" t="s">
        <v>482</v>
      </c>
      <c r="C91" s="129" t="s">
        <v>240</v>
      </c>
      <c r="D91" s="129" t="s">
        <v>208</v>
      </c>
      <c r="E91" s="129" t="s">
        <v>483</v>
      </c>
      <c r="F91" s="129" t="s">
        <v>211</v>
      </c>
      <c r="G91" s="202">
        <v>3336582</v>
      </c>
      <c r="H91" s="202">
        <v>3336582</v>
      </c>
      <c r="I91" s="202">
        <v>3258264.7</v>
      </c>
      <c r="J91" s="203">
        <f t="shared" si="3"/>
        <v>0.9765276861171103</v>
      </c>
    </row>
    <row r="92" spans="1:10" ht="25.5">
      <c r="A92" s="4">
        <f t="shared" si="2"/>
        <v>80</v>
      </c>
      <c r="B92" s="132" t="s">
        <v>417</v>
      </c>
      <c r="C92" s="129" t="s">
        <v>240</v>
      </c>
      <c r="D92" s="129" t="s">
        <v>208</v>
      </c>
      <c r="E92" s="129" t="s">
        <v>483</v>
      </c>
      <c r="F92" s="129" t="s">
        <v>418</v>
      </c>
      <c r="G92" s="202">
        <v>2345332</v>
      </c>
      <c r="H92" s="202">
        <v>2345332</v>
      </c>
      <c r="I92" s="202">
        <v>2267014.7</v>
      </c>
      <c r="J92" s="203">
        <f t="shared" si="3"/>
        <v>0.9666071583895159</v>
      </c>
    </row>
    <row r="93" spans="1:10" ht="12.75">
      <c r="A93" s="4">
        <f t="shared" si="2"/>
        <v>81</v>
      </c>
      <c r="B93" s="132" t="s">
        <v>351</v>
      </c>
      <c r="C93" s="129" t="s">
        <v>240</v>
      </c>
      <c r="D93" s="129" t="s">
        <v>208</v>
      </c>
      <c r="E93" s="129" t="s">
        <v>483</v>
      </c>
      <c r="F93" s="129" t="s">
        <v>484</v>
      </c>
      <c r="G93" s="202">
        <v>991250</v>
      </c>
      <c r="H93" s="202">
        <v>991250</v>
      </c>
      <c r="I93" s="202">
        <v>991250</v>
      </c>
      <c r="J93" s="203">
        <f t="shared" si="3"/>
        <v>1</v>
      </c>
    </row>
    <row r="94" spans="1:10" ht="38.25">
      <c r="A94" s="4">
        <f t="shared" si="2"/>
        <v>82</v>
      </c>
      <c r="B94" s="132" t="s">
        <v>485</v>
      </c>
      <c r="C94" s="129" t="s">
        <v>240</v>
      </c>
      <c r="D94" s="129" t="s">
        <v>208</v>
      </c>
      <c r="E94" s="129" t="s">
        <v>486</v>
      </c>
      <c r="F94" s="129" t="s">
        <v>211</v>
      </c>
      <c r="G94" s="202">
        <v>216800.26</v>
      </c>
      <c r="H94" s="202">
        <v>216800.26</v>
      </c>
      <c r="I94" s="202">
        <v>0</v>
      </c>
      <c r="J94" s="203">
        <f t="shared" si="3"/>
        <v>0</v>
      </c>
    </row>
    <row r="95" spans="1:10" ht="25.5">
      <c r="A95" s="4">
        <f t="shared" si="2"/>
        <v>83</v>
      </c>
      <c r="B95" s="132" t="s">
        <v>417</v>
      </c>
      <c r="C95" s="129" t="s">
        <v>240</v>
      </c>
      <c r="D95" s="129" t="s">
        <v>208</v>
      </c>
      <c r="E95" s="129" t="s">
        <v>486</v>
      </c>
      <c r="F95" s="129" t="s">
        <v>418</v>
      </c>
      <c r="G95" s="202">
        <v>216800.26</v>
      </c>
      <c r="H95" s="202">
        <v>216800.26</v>
      </c>
      <c r="I95" s="202">
        <v>0</v>
      </c>
      <c r="J95" s="203">
        <f t="shared" si="3"/>
        <v>0</v>
      </c>
    </row>
    <row r="96" spans="1:10" ht="25.5">
      <c r="A96" s="4">
        <f t="shared" si="2"/>
        <v>84</v>
      </c>
      <c r="B96" s="132" t="s">
        <v>487</v>
      </c>
      <c r="C96" s="129" t="s">
        <v>240</v>
      </c>
      <c r="D96" s="129" t="s">
        <v>208</v>
      </c>
      <c r="E96" s="129" t="s">
        <v>488</v>
      </c>
      <c r="F96" s="129" t="s">
        <v>211</v>
      </c>
      <c r="G96" s="202">
        <v>390000</v>
      </c>
      <c r="H96" s="202">
        <v>390000</v>
      </c>
      <c r="I96" s="202">
        <v>279428.64</v>
      </c>
      <c r="J96" s="203">
        <f t="shared" si="3"/>
        <v>0.7164836923076924</v>
      </c>
    </row>
    <row r="97" spans="1:10" ht="25.5">
      <c r="A97" s="4">
        <f t="shared" si="2"/>
        <v>85</v>
      </c>
      <c r="B97" s="132" t="s">
        <v>417</v>
      </c>
      <c r="C97" s="129" t="s">
        <v>240</v>
      </c>
      <c r="D97" s="129" t="s">
        <v>208</v>
      </c>
      <c r="E97" s="129" t="s">
        <v>488</v>
      </c>
      <c r="F97" s="129" t="s">
        <v>418</v>
      </c>
      <c r="G97" s="202">
        <v>390000</v>
      </c>
      <c r="H97" s="202">
        <v>390000</v>
      </c>
      <c r="I97" s="202">
        <v>279428.64</v>
      </c>
      <c r="J97" s="203">
        <f t="shared" si="3"/>
        <v>0.7164836923076924</v>
      </c>
    </row>
    <row r="98" spans="1:10" ht="51">
      <c r="A98" s="4">
        <f t="shared" si="2"/>
        <v>86</v>
      </c>
      <c r="B98" s="132" t="s">
        <v>489</v>
      </c>
      <c r="C98" s="129" t="s">
        <v>240</v>
      </c>
      <c r="D98" s="129" t="s">
        <v>208</v>
      </c>
      <c r="E98" s="129" t="s">
        <v>490</v>
      </c>
      <c r="F98" s="129" t="s">
        <v>211</v>
      </c>
      <c r="G98" s="202">
        <v>4855283.02</v>
      </c>
      <c r="H98" s="202">
        <v>4855283.02</v>
      </c>
      <c r="I98" s="202">
        <v>2264732.66</v>
      </c>
      <c r="J98" s="203">
        <f t="shared" si="3"/>
        <v>0.4664470949831469</v>
      </c>
    </row>
    <row r="99" spans="1:10" ht="25.5">
      <c r="A99" s="4">
        <f t="shared" si="2"/>
        <v>87</v>
      </c>
      <c r="B99" s="132" t="s">
        <v>417</v>
      </c>
      <c r="C99" s="129" t="s">
        <v>240</v>
      </c>
      <c r="D99" s="129" t="s">
        <v>208</v>
      </c>
      <c r="E99" s="129" t="s">
        <v>490</v>
      </c>
      <c r="F99" s="129" t="s">
        <v>418</v>
      </c>
      <c r="G99" s="202">
        <v>4855283.02</v>
      </c>
      <c r="H99" s="202">
        <v>4855283.02</v>
      </c>
      <c r="I99" s="202">
        <v>2264732.66</v>
      </c>
      <c r="J99" s="203">
        <f t="shared" si="3"/>
        <v>0.4664470949831469</v>
      </c>
    </row>
    <row r="100" spans="1:10" ht="25.5">
      <c r="A100" s="4">
        <f t="shared" si="2"/>
        <v>88</v>
      </c>
      <c r="B100" s="132" t="s">
        <v>491</v>
      </c>
      <c r="C100" s="129" t="s">
        <v>240</v>
      </c>
      <c r="D100" s="129" t="s">
        <v>208</v>
      </c>
      <c r="E100" s="129" t="s">
        <v>492</v>
      </c>
      <c r="F100" s="129" t="s">
        <v>211</v>
      </c>
      <c r="G100" s="202">
        <v>87500</v>
      </c>
      <c r="H100" s="202">
        <v>87500</v>
      </c>
      <c r="I100" s="202">
        <v>87500</v>
      </c>
      <c r="J100" s="203">
        <f t="shared" si="3"/>
        <v>1</v>
      </c>
    </row>
    <row r="101" spans="1:10" ht="25.5">
      <c r="A101" s="4">
        <f t="shared" si="2"/>
        <v>89</v>
      </c>
      <c r="B101" s="132" t="s">
        <v>417</v>
      </c>
      <c r="C101" s="129" t="s">
        <v>240</v>
      </c>
      <c r="D101" s="129" t="s">
        <v>208</v>
      </c>
      <c r="E101" s="129" t="s">
        <v>492</v>
      </c>
      <c r="F101" s="129" t="s">
        <v>418</v>
      </c>
      <c r="G101" s="202">
        <v>87500</v>
      </c>
      <c r="H101" s="202">
        <v>87500</v>
      </c>
      <c r="I101" s="202">
        <v>87500</v>
      </c>
      <c r="J101" s="203">
        <f t="shared" si="3"/>
        <v>1</v>
      </c>
    </row>
    <row r="102" spans="1:10" ht="25.5">
      <c r="A102" s="4">
        <f t="shared" si="2"/>
        <v>90</v>
      </c>
      <c r="B102" s="132" t="s">
        <v>493</v>
      </c>
      <c r="C102" s="129" t="s">
        <v>240</v>
      </c>
      <c r="D102" s="129" t="s">
        <v>208</v>
      </c>
      <c r="E102" s="129" t="s">
        <v>494</v>
      </c>
      <c r="F102" s="129" t="s">
        <v>211</v>
      </c>
      <c r="G102" s="202">
        <v>49500</v>
      </c>
      <c r="H102" s="202">
        <v>49500</v>
      </c>
      <c r="I102" s="202">
        <v>45000</v>
      </c>
      <c r="J102" s="203">
        <f t="shared" si="3"/>
        <v>0.9090909090909091</v>
      </c>
    </row>
    <row r="103" spans="1:10" ht="25.5">
      <c r="A103" s="4">
        <f t="shared" si="2"/>
        <v>91</v>
      </c>
      <c r="B103" s="132" t="s">
        <v>417</v>
      </c>
      <c r="C103" s="129" t="s">
        <v>240</v>
      </c>
      <c r="D103" s="129" t="s">
        <v>208</v>
      </c>
      <c r="E103" s="129" t="s">
        <v>494</v>
      </c>
      <c r="F103" s="129" t="s">
        <v>418</v>
      </c>
      <c r="G103" s="202">
        <v>49500</v>
      </c>
      <c r="H103" s="202">
        <v>49500</v>
      </c>
      <c r="I103" s="202">
        <v>45000</v>
      </c>
      <c r="J103" s="203">
        <f t="shared" si="3"/>
        <v>0.9090909090909091</v>
      </c>
    </row>
    <row r="104" spans="1:10" ht="51">
      <c r="A104" s="4">
        <f t="shared" si="2"/>
        <v>92</v>
      </c>
      <c r="B104" s="132" t="s">
        <v>495</v>
      </c>
      <c r="C104" s="129" t="s">
        <v>240</v>
      </c>
      <c r="D104" s="129" t="s">
        <v>208</v>
      </c>
      <c r="E104" s="129" t="s">
        <v>496</v>
      </c>
      <c r="F104" s="129" t="s">
        <v>211</v>
      </c>
      <c r="G104" s="202">
        <v>198199.74</v>
      </c>
      <c r="H104" s="202">
        <v>198199.74</v>
      </c>
      <c r="I104" s="202">
        <v>198199.74</v>
      </c>
      <c r="J104" s="203">
        <f t="shared" si="3"/>
        <v>1</v>
      </c>
    </row>
    <row r="105" spans="1:10" ht="25.5">
      <c r="A105" s="4">
        <f t="shared" si="2"/>
        <v>93</v>
      </c>
      <c r="B105" s="132" t="s">
        <v>417</v>
      </c>
      <c r="C105" s="129" t="s">
        <v>240</v>
      </c>
      <c r="D105" s="129" t="s">
        <v>208</v>
      </c>
      <c r="E105" s="129" t="s">
        <v>496</v>
      </c>
      <c r="F105" s="129" t="s">
        <v>418</v>
      </c>
      <c r="G105" s="202">
        <v>198199.74</v>
      </c>
      <c r="H105" s="202">
        <v>198199.74</v>
      </c>
      <c r="I105" s="202">
        <v>198199.74</v>
      </c>
      <c r="J105" s="203">
        <f t="shared" si="3"/>
        <v>1</v>
      </c>
    </row>
    <row r="106" spans="1:10" ht="38.25">
      <c r="A106" s="4">
        <f t="shared" si="2"/>
        <v>94</v>
      </c>
      <c r="B106" s="132" t="s">
        <v>497</v>
      </c>
      <c r="C106" s="129" t="s">
        <v>240</v>
      </c>
      <c r="D106" s="129" t="s">
        <v>208</v>
      </c>
      <c r="E106" s="129" t="s">
        <v>241</v>
      </c>
      <c r="F106" s="129" t="s">
        <v>211</v>
      </c>
      <c r="G106" s="202">
        <v>87600</v>
      </c>
      <c r="H106" s="202">
        <v>87600</v>
      </c>
      <c r="I106" s="202">
        <v>40089</v>
      </c>
      <c r="J106" s="203">
        <f t="shared" si="3"/>
        <v>0.45763698630136984</v>
      </c>
    </row>
    <row r="107" spans="1:10" ht="38.25">
      <c r="A107" s="4">
        <f t="shared" si="2"/>
        <v>95</v>
      </c>
      <c r="B107" s="132" t="s">
        <v>498</v>
      </c>
      <c r="C107" s="129" t="s">
        <v>240</v>
      </c>
      <c r="D107" s="129" t="s">
        <v>208</v>
      </c>
      <c r="E107" s="129" t="s">
        <v>499</v>
      </c>
      <c r="F107" s="129" t="s">
        <v>211</v>
      </c>
      <c r="G107" s="202">
        <v>87600</v>
      </c>
      <c r="H107" s="202">
        <v>87600</v>
      </c>
      <c r="I107" s="202">
        <v>40089</v>
      </c>
      <c r="J107" s="203">
        <f t="shared" si="3"/>
        <v>0.45763698630136984</v>
      </c>
    </row>
    <row r="108" spans="1:10" ht="76.5">
      <c r="A108" s="4">
        <f t="shared" si="2"/>
        <v>96</v>
      </c>
      <c r="B108" s="132" t="s">
        <v>500</v>
      </c>
      <c r="C108" s="129" t="s">
        <v>240</v>
      </c>
      <c r="D108" s="129" t="s">
        <v>208</v>
      </c>
      <c r="E108" s="129" t="s">
        <v>501</v>
      </c>
      <c r="F108" s="129" t="s">
        <v>211</v>
      </c>
      <c r="G108" s="202">
        <v>100</v>
      </c>
      <c r="H108" s="202">
        <v>100</v>
      </c>
      <c r="I108" s="202">
        <v>100</v>
      </c>
      <c r="J108" s="203">
        <f t="shared" si="3"/>
        <v>1</v>
      </c>
    </row>
    <row r="109" spans="1:10" ht="25.5">
      <c r="A109" s="4">
        <f t="shared" si="2"/>
        <v>97</v>
      </c>
      <c r="B109" s="132" t="s">
        <v>417</v>
      </c>
      <c r="C109" s="129" t="s">
        <v>240</v>
      </c>
      <c r="D109" s="129" t="s">
        <v>208</v>
      </c>
      <c r="E109" s="129" t="s">
        <v>501</v>
      </c>
      <c r="F109" s="129" t="s">
        <v>418</v>
      </c>
      <c r="G109" s="202">
        <v>100</v>
      </c>
      <c r="H109" s="202">
        <v>100</v>
      </c>
      <c r="I109" s="202">
        <v>100</v>
      </c>
      <c r="J109" s="203">
        <f t="shared" si="3"/>
        <v>1</v>
      </c>
    </row>
    <row r="110" spans="1:10" ht="38.25">
      <c r="A110" s="4">
        <f t="shared" si="2"/>
        <v>98</v>
      </c>
      <c r="B110" s="132" t="s">
        <v>502</v>
      </c>
      <c r="C110" s="129" t="s">
        <v>240</v>
      </c>
      <c r="D110" s="129" t="s">
        <v>208</v>
      </c>
      <c r="E110" s="129" t="s">
        <v>503</v>
      </c>
      <c r="F110" s="129" t="s">
        <v>211</v>
      </c>
      <c r="G110" s="202">
        <v>87500</v>
      </c>
      <c r="H110" s="202">
        <v>87500</v>
      </c>
      <c r="I110" s="202">
        <v>39989</v>
      </c>
      <c r="J110" s="203">
        <f t="shared" si="3"/>
        <v>0.45701714285714284</v>
      </c>
    </row>
    <row r="111" spans="1:10" ht="25.5">
      <c r="A111" s="4">
        <f t="shared" si="2"/>
        <v>99</v>
      </c>
      <c r="B111" s="132" t="s">
        <v>417</v>
      </c>
      <c r="C111" s="129" t="s">
        <v>240</v>
      </c>
      <c r="D111" s="129" t="s">
        <v>208</v>
      </c>
      <c r="E111" s="129" t="s">
        <v>503</v>
      </c>
      <c r="F111" s="129" t="s">
        <v>418</v>
      </c>
      <c r="G111" s="202">
        <v>87500</v>
      </c>
      <c r="H111" s="202">
        <v>87500</v>
      </c>
      <c r="I111" s="202">
        <v>39989</v>
      </c>
      <c r="J111" s="203">
        <f t="shared" si="3"/>
        <v>0.45701714285714284</v>
      </c>
    </row>
    <row r="112" spans="1:10" ht="38.25">
      <c r="A112" s="4">
        <f t="shared" si="2"/>
        <v>100</v>
      </c>
      <c r="B112" s="132" t="s">
        <v>504</v>
      </c>
      <c r="C112" s="129" t="s">
        <v>240</v>
      </c>
      <c r="D112" s="129" t="s">
        <v>208</v>
      </c>
      <c r="E112" s="129" t="s">
        <v>353</v>
      </c>
      <c r="F112" s="129" t="s">
        <v>211</v>
      </c>
      <c r="G112" s="202">
        <v>12650</v>
      </c>
      <c r="H112" s="202">
        <v>12650</v>
      </c>
      <c r="I112" s="202">
        <v>12650</v>
      </c>
      <c r="J112" s="203">
        <f t="shared" si="3"/>
        <v>1</v>
      </c>
    </row>
    <row r="113" spans="1:10" ht="25.5">
      <c r="A113" s="4">
        <f t="shared" si="2"/>
        <v>101</v>
      </c>
      <c r="B113" s="132" t="s">
        <v>505</v>
      </c>
      <c r="C113" s="129" t="s">
        <v>240</v>
      </c>
      <c r="D113" s="129" t="s">
        <v>208</v>
      </c>
      <c r="E113" s="129" t="s">
        <v>299</v>
      </c>
      <c r="F113" s="129" t="s">
        <v>211</v>
      </c>
      <c r="G113" s="202">
        <v>12650</v>
      </c>
      <c r="H113" s="202">
        <v>12650</v>
      </c>
      <c r="I113" s="202">
        <v>12650</v>
      </c>
      <c r="J113" s="203">
        <f t="shared" si="3"/>
        <v>1</v>
      </c>
    </row>
    <row r="114" spans="1:10" ht="12.75">
      <c r="A114" s="4">
        <f t="shared" si="2"/>
        <v>102</v>
      </c>
      <c r="B114" s="132" t="s">
        <v>506</v>
      </c>
      <c r="C114" s="129" t="s">
        <v>240</v>
      </c>
      <c r="D114" s="129" t="s">
        <v>208</v>
      </c>
      <c r="E114" s="129" t="s">
        <v>507</v>
      </c>
      <c r="F114" s="129" t="s">
        <v>211</v>
      </c>
      <c r="G114" s="202">
        <v>12650</v>
      </c>
      <c r="H114" s="202">
        <v>12650</v>
      </c>
      <c r="I114" s="202">
        <v>12650</v>
      </c>
      <c r="J114" s="203">
        <f t="shared" si="3"/>
        <v>1</v>
      </c>
    </row>
    <row r="115" spans="1:10" ht="12.75">
      <c r="A115" s="4">
        <f t="shared" si="2"/>
        <v>103</v>
      </c>
      <c r="B115" s="132" t="s">
        <v>508</v>
      </c>
      <c r="C115" s="129" t="s">
        <v>240</v>
      </c>
      <c r="D115" s="129" t="s">
        <v>208</v>
      </c>
      <c r="E115" s="129" t="s">
        <v>507</v>
      </c>
      <c r="F115" s="129" t="s">
        <v>509</v>
      </c>
      <c r="G115" s="202">
        <v>12650</v>
      </c>
      <c r="H115" s="202">
        <v>12650</v>
      </c>
      <c r="I115" s="202">
        <v>12650</v>
      </c>
      <c r="J115" s="203">
        <f t="shared" si="3"/>
        <v>1</v>
      </c>
    </row>
    <row r="116" spans="1:10" ht="12.75">
      <c r="A116" s="4">
        <f t="shared" si="2"/>
        <v>104</v>
      </c>
      <c r="B116" s="132" t="s">
        <v>409</v>
      </c>
      <c r="C116" s="129" t="s">
        <v>240</v>
      </c>
      <c r="D116" s="129" t="s">
        <v>208</v>
      </c>
      <c r="E116" s="129" t="s">
        <v>410</v>
      </c>
      <c r="F116" s="129" t="s">
        <v>211</v>
      </c>
      <c r="G116" s="202">
        <v>326695</v>
      </c>
      <c r="H116" s="202">
        <v>326695</v>
      </c>
      <c r="I116" s="202">
        <v>326690.8</v>
      </c>
      <c r="J116" s="203">
        <f t="shared" si="3"/>
        <v>0.9999871439722064</v>
      </c>
    </row>
    <row r="117" spans="1:10" ht="12.75">
      <c r="A117" s="4">
        <f t="shared" si="2"/>
        <v>105</v>
      </c>
      <c r="B117" s="132" t="s">
        <v>411</v>
      </c>
      <c r="C117" s="129" t="s">
        <v>240</v>
      </c>
      <c r="D117" s="129" t="s">
        <v>208</v>
      </c>
      <c r="E117" s="129" t="s">
        <v>410</v>
      </c>
      <c r="F117" s="129" t="s">
        <v>211</v>
      </c>
      <c r="G117" s="202">
        <v>326695</v>
      </c>
      <c r="H117" s="202">
        <v>326695</v>
      </c>
      <c r="I117" s="202">
        <v>326690.8</v>
      </c>
      <c r="J117" s="203">
        <f t="shared" si="3"/>
        <v>0.9999871439722064</v>
      </c>
    </row>
    <row r="118" spans="1:10" ht="25.5">
      <c r="A118" s="4">
        <f t="shared" si="2"/>
        <v>106</v>
      </c>
      <c r="B118" s="132" t="s">
        <v>415</v>
      </c>
      <c r="C118" s="129" t="s">
        <v>240</v>
      </c>
      <c r="D118" s="129" t="s">
        <v>208</v>
      </c>
      <c r="E118" s="129" t="s">
        <v>416</v>
      </c>
      <c r="F118" s="129" t="s">
        <v>211</v>
      </c>
      <c r="G118" s="202">
        <v>326695</v>
      </c>
      <c r="H118" s="202">
        <v>326695</v>
      </c>
      <c r="I118" s="202">
        <v>326690.8</v>
      </c>
      <c r="J118" s="203">
        <f t="shared" si="3"/>
        <v>0.9999871439722064</v>
      </c>
    </row>
    <row r="119" spans="1:10" ht="25.5">
      <c r="A119" s="4">
        <f t="shared" si="2"/>
        <v>107</v>
      </c>
      <c r="B119" s="132" t="s">
        <v>413</v>
      </c>
      <c r="C119" s="129" t="s">
        <v>240</v>
      </c>
      <c r="D119" s="129" t="s">
        <v>208</v>
      </c>
      <c r="E119" s="129" t="s">
        <v>416</v>
      </c>
      <c r="F119" s="129" t="s">
        <v>414</v>
      </c>
      <c r="G119" s="202">
        <v>325695</v>
      </c>
      <c r="H119" s="202">
        <v>325695</v>
      </c>
      <c r="I119" s="202">
        <v>325690.8</v>
      </c>
      <c r="J119" s="203">
        <f t="shared" si="3"/>
        <v>0.9999871044996085</v>
      </c>
    </row>
    <row r="120" spans="1:10" ht="12.75">
      <c r="A120" s="4">
        <f t="shared" si="2"/>
        <v>108</v>
      </c>
      <c r="B120" s="132" t="s">
        <v>451</v>
      </c>
      <c r="C120" s="129" t="s">
        <v>240</v>
      </c>
      <c r="D120" s="129" t="s">
        <v>208</v>
      </c>
      <c r="E120" s="129" t="s">
        <v>416</v>
      </c>
      <c r="F120" s="129" t="s">
        <v>452</v>
      </c>
      <c r="G120" s="202">
        <v>1000</v>
      </c>
      <c r="H120" s="202">
        <v>1000</v>
      </c>
      <c r="I120" s="202">
        <v>1000</v>
      </c>
      <c r="J120" s="203">
        <f t="shared" si="3"/>
        <v>1</v>
      </c>
    </row>
    <row r="121" spans="1:10" ht="25.5">
      <c r="A121" s="4">
        <f t="shared" si="2"/>
        <v>109</v>
      </c>
      <c r="B121" s="132" t="s">
        <v>273</v>
      </c>
      <c r="C121" s="129" t="s">
        <v>240</v>
      </c>
      <c r="D121" s="129" t="s">
        <v>154</v>
      </c>
      <c r="E121" s="129" t="s">
        <v>210</v>
      </c>
      <c r="F121" s="129" t="s">
        <v>211</v>
      </c>
      <c r="G121" s="202">
        <v>2432000</v>
      </c>
      <c r="H121" s="202">
        <v>2432000</v>
      </c>
      <c r="I121" s="202">
        <v>2251758.8</v>
      </c>
      <c r="J121" s="203">
        <f t="shared" si="3"/>
        <v>0.9258876644736841</v>
      </c>
    </row>
    <row r="122" spans="1:10" ht="38.25">
      <c r="A122" s="4">
        <f t="shared" si="2"/>
        <v>110</v>
      </c>
      <c r="B122" s="132" t="s">
        <v>274</v>
      </c>
      <c r="C122" s="129" t="s">
        <v>240</v>
      </c>
      <c r="D122" s="129" t="s">
        <v>155</v>
      </c>
      <c r="E122" s="129" t="s">
        <v>210</v>
      </c>
      <c r="F122" s="129" t="s">
        <v>211</v>
      </c>
      <c r="G122" s="202">
        <v>2293000</v>
      </c>
      <c r="H122" s="202">
        <v>2293000</v>
      </c>
      <c r="I122" s="202">
        <v>2224258.8</v>
      </c>
      <c r="J122" s="203">
        <f t="shared" si="3"/>
        <v>0.970021282163105</v>
      </c>
    </row>
    <row r="123" spans="1:10" ht="38.25">
      <c r="A123" s="4">
        <f t="shared" si="2"/>
        <v>111</v>
      </c>
      <c r="B123" s="132" t="s">
        <v>497</v>
      </c>
      <c r="C123" s="129" t="s">
        <v>240</v>
      </c>
      <c r="D123" s="129" t="s">
        <v>155</v>
      </c>
      <c r="E123" s="129" t="s">
        <v>241</v>
      </c>
      <c r="F123" s="129" t="s">
        <v>211</v>
      </c>
      <c r="G123" s="202">
        <v>2293000</v>
      </c>
      <c r="H123" s="202">
        <v>2293000</v>
      </c>
      <c r="I123" s="202">
        <v>2224258.8</v>
      </c>
      <c r="J123" s="203">
        <f t="shared" si="3"/>
        <v>0.970021282163105</v>
      </c>
    </row>
    <row r="124" spans="1:10" ht="76.5">
      <c r="A124" s="4">
        <f t="shared" si="2"/>
        <v>112</v>
      </c>
      <c r="B124" s="132" t="s">
        <v>510</v>
      </c>
      <c r="C124" s="129" t="s">
        <v>240</v>
      </c>
      <c r="D124" s="129" t="s">
        <v>155</v>
      </c>
      <c r="E124" s="129" t="s">
        <v>511</v>
      </c>
      <c r="F124" s="129" t="s">
        <v>211</v>
      </c>
      <c r="G124" s="202">
        <v>2293000</v>
      </c>
      <c r="H124" s="202">
        <v>2293000</v>
      </c>
      <c r="I124" s="202">
        <v>2224258.8</v>
      </c>
      <c r="J124" s="203">
        <f t="shared" si="3"/>
        <v>0.970021282163105</v>
      </c>
    </row>
    <row r="125" spans="1:10" ht="51">
      <c r="A125" s="4">
        <f t="shared" si="2"/>
        <v>113</v>
      </c>
      <c r="B125" s="132" t="s">
        <v>512</v>
      </c>
      <c r="C125" s="129" t="s">
        <v>240</v>
      </c>
      <c r="D125" s="129" t="s">
        <v>155</v>
      </c>
      <c r="E125" s="129" t="s">
        <v>513</v>
      </c>
      <c r="F125" s="129" t="s">
        <v>211</v>
      </c>
      <c r="G125" s="202">
        <v>10000</v>
      </c>
      <c r="H125" s="202">
        <v>10000</v>
      </c>
      <c r="I125" s="202">
        <v>4710</v>
      </c>
      <c r="J125" s="203">
        <f t="shared" si="3"/>
        <v>0.471</v>
      </c>
    </row>
    <row r="126" spans="1:10" ht="25.5">
      <c r="A126" s="4">
        <f t="shared" si="2"/>
        <v>114</v>
      </c>
      <c r="B126" s="132" t="s">
        <v>417</v>
      </c>
      <c r="C126" s="129" t="s">
        <v>240</v>
      </c>
      <c r="D126" s="129" t="s">
        <v>155</v>
      </c>
      <c r="E126" s="129" t="s">
        <v>513</v>
      </c>
      <c r="F126" s="129" t="s">
        <v>418</v>
      </c>
      <c r="G126" s="202">
        <v>10000</v>
      </c>
      <c r="H126" s="202">
        <v>10000</v>
      </c>
      <c r="I126" s="202">
        <v>4710</v>
      </c>
      <c r="J126" s="203">
        <f t="shared" si="3"/>
        <v>0.471</v>
      </c>
    </row>
    <row r="127" spans="1:10" ht="76.5">
      <c r="A127" s="4">
        <f t="shared" si="2"/>
        <v>115</v>
      </c>
      <c r="B127" s="132" t="s">
        <v>514</v>
      </c>
      <c r="C127" s="129" t="s">
        <v>240</v>
      </c>
      <c r="D127" s="129" t="s">
        <v>155</v>
      </c>
      <c r="E127" s="129" t="s">
        <v>515</v>
      </c>
      <c r="F127" s="129" t="s">
        <v>211</v>
      </c>
      <c r="G127" s="202">
        <v>90000</v>
      </c>
      <c r="H127" s="202">
        <v>90000</v>
      </c>
      <c r="I127" s="202">
        <v>61878</v>
      </c>
      <c r="J127" s="203">
        <f t="shared" si="3"/>
        <v>0.6875333333333333</v>
      </c>
    </row>
    <row r="128" spans="1:10" ht="25.5">
      <c r="A128" s="4">
        <f t="shared" si="2"/>
        <v>116</v>
      </c>
      <c r="B128" s="132" t="s">
        <v>417</v>
      </c>
      <c r="C128" s="129" t="s">
        <v>240</v>
      </c>
      <c r="D128" s="129" t="s">
        <v>155</v>
      </c>
      <c r="E128" s="129" t="s">
        <v>515</v>
      </c>
      <c r="F128" s="129" t="s">
        <v>418</v>
      </c>
      <c r="G128" s="202">
        <v>90000</v>
      </c>
      <c r="H128" s="202">
        <v>90000</v>
      </c>
      <c r="I128" s="202">
        <v>61878</v>
      </c>
      <c r="J128" s="203">
        <f t="shared" si="3"/>
        <v>0.6875333333333333</v>
      </c>
    </row>
    <row r="129" spans="1:10" ht="38.25">
      <c r="A129" s="4">
        <f t="shared" si="2"/>
        <v>117</v>
      </c>
      <c r="B129" s="132" t="s">
        <v>516</v>
      </c>
      <c r="C129" s="129" t="s">
        <v>240</v>
      </c>
      <c r="D129" s="129" t="s">
        <v>155</v>
      </c>
      <c r="E129" s="129" t="s">
        <v>517</v>
      </c>
      <c r="F129" s="129" t="s">
        <v>211</v>
      </c>
      <c r="G129" s="202">
        <v>2000</v>
      </c>
      <c r="H129" s="202">
        <v>2000</v>
      </c>
      <c r="I129" s="202">
        <v>597.2</v>
      </c>
      <c r="J129" s="203">
        <f t="shared" si="3"/>
        <v>0.29860000000000003</v>
      </c>
    </row>
    <row r="130" spans="1:10" ht="25.5">
      <c r="A130" s="4">
        <f t="shared" si="2"/>
        <v>118</v>
      </c>
      <c r="B130" s="132" t="s">
        <v>417</v>
      </c>
      <c r="C130" s="129" t="s">
        <v>240</v>
      </c>
      <c r="D130" s="129" t="s">
        <v>155</v>
      </c>
      <c r="E130" s="129" t="s">
        <v>517</v>
      </c>
      <c r="F130" s="129" t="s">
        <v>418</v>
      </c>
      <c r="G130" s="202">
        <v>2000</v>
      </c>
      <c r="H130" s="202">
        <v>2000</v>
      </c>
      <c r="I130" s="202">
        <v>597.2</v>
      </c>
      <c r="J130" s="203">
        <f t="shared" si="3"/>
        <v>0.29860000000000003</v>
      </c>
    </row>
    <row r="131" spans="1:10" ht="12.75">
      <c r="A131" s="4">
        <f t="shared" si="2"/>
        <v>119</v>
      </c>
      <c r="B131" s="132" t="s">
        <v>518</v>
      </c>
      <c r="C131" s="129" t="s">
        <v>240</v>
      </c>
      <c r="D131" s="129" t="s">
        <v>155</v>
      </c>
      <c r="E131" s="129" t="s">
        <v>519</v>
      </c>
      <c r="F131" s="129" t="s">
        <v>211</v>
      </c>
      <c r="G131" s="202">
        <v>2121000</v>
      </c>
      <c r="H131" s="202">
        <v>2121000</v>
      </c>
      <c r="I131" s="202">
        <v>2087173.6</v>
      </c>
      <c r="J131" s="203">
        <f t="shared" si="3"/>
        <v>0.9840516737388025</v>
      </c>
    </row>
    <row r="132" spans="1:10" ht="25.5">
      <c r="A132" s="4">
        <f t="shared" si="2"/>
        <v>120</v>
      </c>
      <c r="B132" s="132" t="s">
        <v>469</v>
      </c>
      <c r="C132" s="129" t="s">
        <v>240</v>
      </c>
      <c r="D132" s="129" t="s">
        <v>155</v>
      </c>
      <c r="E132" s="129" t="s">
        <v>519</v>
      </c>
      <c r="F132" s="129" t="s">
        <v>470</v>
      </c>
      <c r="G132" s="202">
        <v>2041078</v>
      </c>
      <c r="H132" s="202">
        <v>2041078</v>
      </c>
      <c r="I132" s="202">
        <v>2007251.6</v>
      </c>
      <c r="J132" s="203">
        <f t="shared" si="3"/>
        <v>0.9834271889658308</v>
      </c>
    </row>
    <row r="133" spans="1:10" ht="25.5">
      <c r="A133" s="4">
        <f t="shared" si="2"/>
        <v>121</v>
      </c>
      <c r="B133" s="132" t="s">
        <v>417</v>
      </c>
      <c r="C133" s="129" t="s">
        <v>240</v>
      </c>
      <c r="D133" s="129" t="s">
        <v>155</v>
      </c>
      <c r="E133" s="129" t="s">
        <v>519</v>
      </c>
      <c r="F133" s="129" t="s">
        <v>418</v>
      </c>
      <c r="G133" s="202">
        <v>79922</v>
      </c>
      <c r="H133" s="202">
        <v>79922</v>
      </c>
      <c r="I133" s="202">
        <v>79922</v>
      </c>
      <c r="J133" s="203">
        <f t="shared" si="3"/>
        <v>1</v>
      </c>
    </row>
    <row r="134" spans="1:10" ht="63.75">
      <c r="A134" s="4">
        <f t="shared" si="2"/>
        <v>122</v>
      </c>
      <c r="B134" s="132" t="s">
        <v>520</v>
      </c>
      <c r="C134" s="129" t="s">
        <v>240</v>
      </c>
      <c r="D134" s="129" t="s">
        <v>155</v>
      </c>
      <c r="E134" s="129" t="s">
        <v>521</v>
      </c>
      <c r="F134" s="129" t="s">
        <v>211</v>
      </c>
      <c r="G134" s="202">
        <v>70000</v>
      </c>
      <c r="H134" s="202">
        <v>70000</v>
      </c>
      <c r="I134" s="202">
        <v>69900</v>
      </c>
      <c r="J134" s="203">
        <f t="shared" si="3"/>
        <v>0.9985714285714286</v>
      </c>
    </row>
    <row r="135" spans="1:10" ht="25.5">
      <c r="A135" s="4">
        <f t="shared" si="2"/>
        <v>123</v>
      </c>
      <c r="B135" s="132" t="s">
        <v>417</v>
      </c>
      <c r="C135" s="129" t="s">
        <v>240</v>
      </c>
      <c r="D135" s="129" t="s">
        <v>155</v>
      </c>
      <c r="E135" s="129" t="s">
        <v>521</v>
      </c>
      <c r="F135" s="129" t="s">
        <v>418</v>
      </c>
      <c r="G135" s="202">
        <v>70000</v>
      </c>
      <c r="H135" s="202">
        <v>70000</v>
      </c>
      <c r="I135" s="202">
        <v>69900</v>
      </c>
      <c r="J135" s="203">
        <f t="shared" si="3"/>
        <v>0.9985714285714286</v>
      </c>
    </row>
    <row r="136" spans="1:10" ht="25.5">
      <c r="A136" s="4">
        <f t="shared" si="2"/>
        <v>124</v>
      </c>
      <c r="B136" s="132" t="s">
        <v>242</v>
      </c>
      <c r="C136" s="129" t="s">
        <v>240</v>
      </c>
      <c r="D136" s="129" t="s">
        <v>320</v>
      </c>
      <c r="E136" s="129" t="s">
        <v>210</v>
      </c>
      <c r="F136" s="129" t="s">
        <v>211</v>
      </c>
      <c r="G136" s="202">
        <v>139000</v>
      </c>
      <c r="H136" s="202">
        <v>139000</v>
      </c>
      <c r="I136" s="202">
        <v>27500</v>
      </c>
      <c r="J136" s="203">
        <f t="shared" si="3"/>
        <v>0.19784172661870503</v>
      </c>
    </row>
    <row r="137" spans="1:10" ht="38.25">
      <c r="A137" s="4">
        <f t="shared" si="2"/>
        <v>125</v>
      </c>
      <c r="B137" s="132" t="s">
        <v>497</v>
      </c>
      <c r="C137" s="129" t="s">
        <v>240</v>
      </c>
      <c r="D137" s="129" t="s">
        <v>320</v>
      </c>
      <c r="E137" s="129" t="s">
        <v>241</v>
      </c>
      <c r="F137" s="129" t="s">
        <v>211</v>
      </c>
      <c r="G137" s="202">
        <v>139000</v>
      </c>
      <c r="H137" s="202">
        <v>139000</v>
      </c>
      <c r="I137" s="202">
        <v>27500</v>
      </c>
      <c r="J137" s="203">
        <f t="shared" si="3"/>
        <v>0.19784172661870503</v>
      </c>
    </row>
    <row r="138" spans="1:10" ht="38.25">
      <c r="A138" s="4">
        <f t="shared" si="2"/>
        <v>126</v>
      </c>
      <c r="B138" s="132" t="s">
        <v>498</v>
      </c>
      <c r="C138" s="129" t="s">
        <v>240</v>
      </c>
      <c r="D138" s="129" t="s">
        <v>320</v>
      </c>
      <c r="E138" s="129" t="s">
        <v>499</v>
      </c>
      <c r="F138" s="129" t="s">
        <v>211</v>
      </c>
      <c r="G138" s="202">
        <v>139000</v>
      </c>
      <c r="H138" s="202">
        <v>139000</v>
      </c>
      <c r="I138" s="202">
        <v>27500</v>
      </c>
      <c r="J138" s="203">
        <f t="shared" si="3"/>
        <v>0.19784172661870503</v>
      </c>
    </row>
    <row r="139" spans="1:10" ht="38.25">
      <c r="A139" s="4">
        <f t="shared" si="2"/>
        <v>127</v>
      </c>
      <c r="B139" s="132" t="s">
        <v>522</v>
      </c>
      <c r="C139" s="129" t="s">
        <v>240</v>
      </c>
      <c r="D139" s="129" t="s">
        <v>320</v>
      </c>
      <c r="E139" s="129" t="s">
        <v>523</v>
      </c>
      <c r="F139" s="129" t="s">
        <v>211</v>
      </c>
      <c r="G139" s="202">
        <v>60000</v>
      </c>
      <c r="H139" s="202">
        <v>60000</v>
      </c>
      <c r="I139" s="202">
        <v>17500</v>
      </c>
      <c r="J139" s="203">
        <f t="shared" si="3"/>
        <v>0.2916666666666667</v>
      </c>
    </row>
    <row r="140" spans="1:10" ht="25.5">
      <c r="A140" s="4">
        <f t="shared" si="2"/>
        <v>128</v>
      </c>
      <c r="B140" s="132" t="s">
        <v>417</v>
      </c>
      <c r="C140" s="129" t="s">
        <v>240</v>
      </c>
      <c r="D140" s="129" t="s">
        <v>320</v>
      </c>
      <c r="E140" s="129" t="s">
        <v>523</v>
      </c>
      <c r="F140" s="129" t="s">
        <v>418</v>
      </c>
      <c r="G140" s="202">
        <v>60000</v>
      </c>
      <c r="H140" s="202">
        <v>60000</v>
      </c>
      <c r="I140" s="202">
        <v>17500</v>
      </c>
      <c r="J140" s="203">
        <f t="shared" si="3"/>
        <v>0.2916666666666667</v>
      </c>
    </row>
    <row r="141" spans="1:10" ht="51">
      <c r="A141" s="4">
        <f t="shared" si="2"/>
        <v>129</v>
      </c>
      <c r="B141" s="132" t="s">
        <v>524</v>
      </c>
      <c r="C141" s="129" t="s">
        <v>240</v>
      </c>
      <c r="D141" s="129" t="s">
        <v>320</v>
      </c>
      <c r="E141" s="129" t="s">
        <v>525</v>
      </c>
      <c r="F141" s="129" t="s">
        <v>211</v>
      </c>
      <c r="G141" s="202">
        <v>79000</v>
      </c>
      <c r="H141" s="202">
        <v>79000</v>
      </c>
      <c r="I141" s="202">
        <v>10000</v>
      </c>
      <c r="J141" s="203">
        <f t="shared" si="3"/>
        <v>0.12658227848101267</v>
      </c>
    </row>
    <row r="142" spans="1:10" ht="25.5">
      <c r="A142" s="4">
        <f t="shared" si="2"/>
        <v>130</v>
      </c>
      <c r="B142" s="132" t="s">
        <v>417</v>
      </c>
      <c r="C142" s="129" t="s">
        <v>240</v>
      </c>
      <c r="D142" s="129" t="s">
        <v>320</v>
      </c>
      <c r="E142" s="129" t="s">
        <v>525</v>
      </c>
      <c r="F142" s="129" t="s">
        <v>418</v>
      </c>
      <c r="G142" s="202">
        <v>79000</v>
      </c>
      <c r="H142" s="202">
        <v>79000</v>
      </c>
      <c r="I142" s="202">
        <v>10000</v>
      </c>
      <c r="J142" s="203">
        <f t="shared" si="3"/>
        <v>0.12658227848101267</v>
      </c>
    </row>
    <row r="143" spans="1:10" ht="12.75">
      <c r="A143" s="4">
        <f aca="true" t="shared" si="4" ref="A143:A205">1+A142</f>
        <v>131</v>
      </c>
      <c r="B143" s="132" t="s">
        <v>278</v>
      </c>
      <c r="C143" s="129" t="s">
        <v>240</v>
      </c>
      <c r="D143" s="129" t="s">
        <v>156</v>
      </c>
      <c r="E143" s="129" t="s">
        <v>210</v>
      </c>
      <c r="F143" s="129" t="s">
        <v>211</v>
      </c>
      <c r="G143" s="202">
        <v>9555265.4</v>
      </c>
      <c r="H143" s="202">
        <v>9555265.4</v>
      </c>
      <c r="I143" s="202">
        <v>5928205.87</v>
      </c>
      <c r="J143" s="203">
        <f aca="true" t="shared" si="5" ref="J143:J206">I143/H143</f>
        <v>0.6204124764551281</v>
      </c>
    </row>
    <row r="144" spans="1:10" ht="12.75">
      <c r="A144" s="4">
        <f t="shared" si="4"/>
        <v>132</v>
      </c>
      <c r="B144" s="132" t="s">
        <v>279</v>
      </c>
      <c r="C144" s="129" t="s">
        <v>240</v>
      </c>
      <c r="D144" s="129" t="s">
        <v>157</v>
      </c>
      <c r="E144" s="129" t="s">
        <v>210</v>
      </c>
      <c r="F144" s="129" t="s">
        <v>211</v>
      </c>
      <c r="G144" s="202">
        <v>930000</v>
      </c>
      <c r="H144" s="202">
        <v>930000</v>
      </c>
      <c r="I144" s="202">
        <v>853935.94</v>
      </c>
      <c r="J144" s="203">
        <f t="shared" si="5"/>
        <v>0.918210688172043</v>
      </c>
    </row>
    <row r="145" spans="1:10" ht="51">
      <c r="A145" s="4">
        <f t="shared" si="4"/>
        <v>133</v>
      </c>
      <c r="B145" s="132" t="s">
        <v>419</v>
      </c>
      <c r="C145" s="129" t="s">
        <v>240</v>
      </c>
      <c r="D145" s="129" t="s">
        <v>157</v>
      </c>
      <c r="E145" s="129" t="s">
        <v>239</v>
      </c>
      <c r="F145" s="129" t="s">
        <v>211</v>
      </c>
      <c r="G145" s="202">
        <v>930000</v>
      </c>
      <c r="H145" s="202">
        <v>930000</v>
      </c>
      <c r="I145" s="202">
        <v>853935.94</v>
      </c>
      <c r="J145" s="203">
        <f t="shared" si="5"/>
        <v>0.918210688172043</v>
      </c>
    </row>
    <row r="146" spans="1:10" ht="38.25">
      <c r="A146" s="4">
        <f t="shared" si="4"/>
        <v>134</v>
      </c>
      <c r="B146" s="132" t="s">
        <v>526</v>
      </c>
      <c r="C146" s="129" t="s">
        <v>240</v>
      </c>
      <c r="D146" s="129" t="s">
        <v>157</v>
      </c>
      <c r="E146" s="129" t="s">
        <v>527</v>
      </c>
      <c r="F146" s="129" t="s">
        <v>211</v>
      </c>
      <c r="G146" s="202">
        <v>930000</v>
      </c>
      <c r="H146" s="202">
        <v>930000</v>
      </c>
      <c r="I146" s="202">
        <v>853935.94</v>
      </c>
      <c r="J146" s="203">
        <f t="shared" si="5"/>
        <v>0.918210688172043</v>
      </c>
    </row>
    <row r="147" spans="1:10" ht="25.5">
      <c r="A147" s="4">
        <f t="shared" si="4"/>
        <v>135</v>
      </c>
      <c r="B147" s="132" t="s">
        <v>528</v>
      </c>
      <c r="C147" s="129" t="s">
        <v>240</v>
      </c>
      <c r="D147" s="129" t="s">
        <v>157</v>
      </c>
      <c r="E147" s="129" t="s">
        <v>529</v>
      </c>
      <c r="F147" s="129" t="s">
        <v>211</v>
      </c>
      <c r="G147" s="202">
        <v>37000</v>
      </c>
      <c r="H147" s="202">
        <v>37000</v>
      </c>
      <c r="I147" s="202">
        <v>35631</v>
      </c>
      <c r="J147" s="203">
        <f t="shared" si="5"/>
        <v>0.963</v>
      </c>
    </row>
    <row r="148" spans="1:10" ht="12.75">
      <c r="A148" s="4">
        <f t="shared" si="4"/>
        <v>136</v>
      </c>
      <c r="B148" s="132" t="s">
        <v>530</v>
      </c>
      <c r="C148" s="129" t="s">
        <v>240</v>
      </c>
      <c r="D148" s="129" t="s">
        <v>157</v>
      </c>
      <c r="E148" s="129" t="s">
        <v>529</v>
      </c>
      <c r="F148" s="129" t="s">
        <v>531</v>
      </c>
      <c r="G148" s="202">
        <v>37000</v>
      </c>
      <c r="H148" s="202">
        <v>37000</v>
      </c>
      <c r="I148" s="202">
        <v>35631</v>
      </c>
      <c r="J148" s="203">
        <f t="shared" si="5"/>
        <v>0.963</v>
      </c>
    </row>
    <row r="149" spans="1:10" ht="38.25">
      <c r="A149" s="4">
        <f t="shared" si="4"/>
        <v>137</v>
      </c>
      <c r="B149" s="132" t="s">
        <v>532</v>
      </c>
      <c r="C149" s="129" t="s">
        <v>240</v>
      </c>
      <c r="D149" s="129" t="s">
        <v>157</v>
      </c>
      <c r="E149" s="129" t="s">
        <v>533</v>
      </c>
      <c r="F149" s="129" t="s">
        <v>211</v>
      </c>
      <c r="G149" s="202">
        <v>95000</v>
      </c>
      <c r="H149" s="202">
        <v>95000</v>
      </c>
      <c r="I149" s="202">
        <v>95000</v>
      </c>
      <c r="J149" s="203">
        <f t="shared" si="5"/>
        <v>1</v>
      </c>
    </row>
    <row r="150" spans="1:10" ht="25.5">
      <c r="A150" s="4">
        <f t="shared" si="4"/>
        <v>138</v>
      </c>
      <c r="B150" s="132" t="s">
        <v>417</v>
      </c>
      <c r="C150" s="129" t="s">
        <v>240</v>
      </c>
      <c r="D150" s="129" t="s">
        <v>157</v>
      </c>
      <c r="E150" s="129" t="s">
        <v>533</v>
      </c>
      <c r="F150" s="129" t="s">
        <v>418</v>
      </c>
      <c r="G150" s="202">
        <v>77759</v>
      </c>
      <c r="H150" s="202">
        <v>77759</v>
      </c>
      <c r="I150" s="202">
        <v>77759</v>
      </c>
      <c r="J150" s="203">
        <f t="shared" si="5"/>
        <v>1</v>
      </c>
    </row>
    <row r="151" spans="1:10" ht="12.75">
      <c r="A151" s="4">
        <f t="shared" si="4"/>
        <v>139</v>
      </c>
      <c r="B151" s="132" t="s">
        <v>530</v>
      </c>
      <c r="C151" s="129" t="s">
        <v>240</v>
      </c>
      <c r="D151" s="129" t="s">
        <v>157</v>
      </c>
      <c r="E151" s="129" t="s">
        <v>533</v>
      </c>
      <c r="F151" s="129" t="s">
        <v>531</v>
      </c>
      <c r="G151" s="202">
        <v>17241</v>
      </c>
      <c r="H151" s="202">
        <v>17241</v>
      </c>
      <c r="I151" s="202">
        <v>17241</v>
      </c>
      <c r="J151" s="203">
        <f t="shared" si="5"/>
        <v>1</v>
      </c>
    </row>
    <row r="152" spans="1:10" ht="38.25">
      <c r="A152" s="4">
        <f t="shared" si="4"/>
        <v>140</v>
      </c>
      <c r="B152" s="132" t="s">
        <v>534</v>
      </c>
      <c r="C152" s="129" t="s">
        <v>240</v>
      </c>
      <c r="D152" s="129" t="s">
        <v>157</v>
      </c>
      <c r="E152" s="129" t="s">
        <v>535</v>
      </c>
      <c r="F152" s="129" t="s">
        <v>211</v>
      </c>
      <c r="G152" s="202">
        <v>529000</v>
      </c>
      <c r="H152" s="202">
        <v>529000</v>
      </c>
      <c r="I152" s="202">
        <v>487905.3</v>
      </c>
      <c r="J152" s="203">
        <f t="shared" si="5"/>
        <v>0.9223162570888469</v>
      </c>
    </row>
    <row r="153" spans="1:10" ht="38.25">
      <c r="A153" s="4">
        <f t="shared" si="4"/>
        <v>141</v>
      </c>
      <c r="B153" s="132" t="s">
        <v>461</v>
      </c>
      <c r="C153" s="129" t="s">
        <v>240</v>
      </c>
      <c r="D153" s="129" t="s">
        <v>157</v>
      </c>
      <c r="E153" s="129" t="s">
        <v>535</v>
      </c>
      <c r="F153" s="129" t="s">
        <v>462</v>
      </c>
      <c r="G153" s="202">
        <v>529000</v>
      </c>
      <c r="H153" s="202">
        <v>529000</v>
      </c>
      <c r="I153" s="202">
        <v>487905.3</v>
      </c>
      <c r="J153" s="203">
        <f t="shared" si="5"/>
        <v>0.9223162570888469</v>
      </c>
    </row>
    <row r="154" spans="1:10" ht="38.25">
      <c r="A154" s="4">
        <f t="shared" si="4"/>
        <v>142</v>
      </c>
      <c r="B154" s="132" t="s">
        <v>536</v>
      </c>
      <c r="C154" s="129" t="s">
        <v>240</v>
      </c>
      <c r="D154" s="129" t="s">
        <v>157</v>
      </c>
      <c r="E154" s="129" t="s">
        <v>537</v>
      </c>
      <c r="F154" s="129" t="s">
        <v>211</v>
      </c>
      <c r="G154" s="202">
        <v>40000</v>
      </c>
      <c r="H154" s="202">
        <v>40000</v>
      </c>
      <c r="I154" s="202">
        <v>6400</v>
      </c>
      <c r="J154" s="203">
        <f t="shared" si="5"/>
        <v>0.16</v>
      </c>
    </row>
    <row r="155" spans="1:11" ht="38.25">
      <c r="A155" s="4">
        <f t="shared" si="4"/>
        <v>143</v>
      </c>
      <c r="B155" s="132" t="s">
        <v>461</v>
      </c>
      <c r="C155" s="129" t="s">
        <v>240</v>
      </c>
      <c r="D155" s="129" t="s">
        <v>157</v>
      </c>
      <c r="E155" s="129" t="s">
        <v>537</v>
      </c>
      <c r="F155" s="129" t="s">
        <v>462</v>
      </c>
      <c r="G155" s="202">
        <v>40000</v>
      </c>
      <c r="H155" s="202">
        <v>40000</v>
      </c>
      <c r="I155" s="202">
        <v>6400</v>
      </c>
      <c r="J155" s="203">
        <f t="shared" si="5"/>
        <v>0.16</v>
      </c>
      <c r="K155" s="196">
        <v>893600</v>
      </c>
    </row>
    <row r="156" spans="1:10" ht="38.25">
      <c r="A156" s="4">
        <f t="shared" si="4"/>
        <v>144</v>
      </c>
      <c r="B156" s="132" t="s">
        <v>538</v>
      </c>
      <c r="C156" s="129" t="s">
        <v>240</v>
      </c>
      <c r="D156" s="129" t="s">
        <v>157</v>
      </c>
      <c r="E156" s="129" t="s">
        <v>539</v>
      </c>
      <c r="F156" s="129" t="s">
        <v>211</v>
      </c>
      <c r="G156" s="202">
        <v>110000</v>
      </c>
      <c r="H156" s="202">
        <v>110000</v>
      </c>
      <c r="I156" s="202">
        <v>110000</v>
      </c>
      <c r="J156" s="203">
        <f t="shared" si="5"/>
        <v>1</v>
      </c>
    </row>
    <row r="157" spans="1:11" ht="25.5">
      <c r="A157" s="4">
        <f t="shared" si="4"/>
        <v>145</v>
      </c>
      <c r="B157" s="132" t="s">
        <v>417</v>
      </c>
      <c r="C157" s="129" t="s">
        <v>240</v>
      </c>
      <c r="D157" s="129" t="s">
        <v>157</v>
      </c>
      <c r="E157" s="129" t="s">
        <v>539</v>
      </c>
      <c r="F157" s="129" t="s">
        <v>418</v>
      </c>
      <c r="G157" s="202">
        <v>110000</v>
      </c>
      <c r="H157" s="202">
        <v>110000</v>
      </c>
      <c r="I157" s="202">
        <v>110000</v>
      </c>
      <c r="J157" s="203">
        <f t="shared" si="5"/>
        <v>1</v>
      </c>
      <c r="K157" s="196">
        <v>686900</v>
      </c>
    </row>
    <row r="158" spans="1:10" ht="38.25">
      <c r="A158" s="4">
        <f t="shared" si="4"/>
        <v>146</v>
      </c>
      <c r="B158" s="132" t="s">
        <v>540</v>
      </c>
      <c r="C158" s="129" t="s">
        <v>240</v>
      </c>
      <c r="D158" s="129" t="s">
        <v>157</v>
      </c>
      <c r="E158" s="129" t="s">
        <v>541</v>
      </c>
      <c r="F158" s="129" t="s">
        <v>211</v>
      </c>
      <c r="G158" s="202">
        <v>79000</v>
      </c>
      <c r="H158" s="202">
        <v>79000</v>
      </c>
      <c r="I158" s="202">
        <v>79000</v>
      </c>
      <c r="J158" s="203">
        <f t="shared" si="5"/>
        <v>1</v>
      </c>
    </row>
    <row r="159" spans="1:10" ht="25.5">
      <c r="A159" s="4">
        <f t="shared" si="4"/>
        <v>147</v>
      </c>
      <c r="B159" s="132" t="s">
        <v>417</v>
      </c>
      <c r="C159" s="129" t="s">
        <v>240</v>
      </c>
      <c r="D159" s="129" t="s">
        <v>157</v>
      </c>
      <c r="E159" s="129" t="s">
        <v>541</v>
      </c>
      <c r="F159" s="129" t="s">
        <v>418</v>
      </c>
      <c r="G159" s="202">
        <v>79000</v>
      </c>
      <c r="H159" s="202">
        <v>79000</v>
      </c>
      <c r="I159" s="202">
        <v>79000</v>
      </c>
      <c r="J159" s="203">
        <f t="shared" si="5"/>
        <v>1</v>
      </c>
    </row>
    <row r="160" spans="1:11" ht="38.25">
      <c r="A160" s="4">
        <f t="shared" si="4"/>
        <v>148</v>
      </c>
      <c r="B160" s="132" t="s">
        <v>542</v>
      </c>
      <c r="C160" s="129" t="s">
        <v>240</v>
      </c>
      <c r="D160" s="129" t="s">
        <v>157</v>
      </c>
      <c r="E160" s="129" t="s">
        <v>543</v>
      </c>
      <c r="F160" s="129" t="s">
        <v>211</v>
      </c>
      <c r="G160" s="202">
        <v>40000</v>
      </c>
      <c r="H160" s="202">
        <v>40000</v>
      </c>
      <c r="I160" s="202">
        <v>39999.64</v>
      </c>
      <c r="J160" s="203">
        <f t="shared" si="5"/>
        <v>0.999991</v>
      </c>
      <c r="K160" s="196">
        <v>6010050</v>
      </c>
    </row>
    <row r="161" spans="1:10" ht="25.5">
      <c r="A161" s="4">
        <f t="shared" si="4"/>
        <v>149</v>
      </c>
      <c r="B161" s="132" t="s">
        <v>417</v>
      </c>
      <c r="C161" s="129" t="s">
        <v>240</v>
      </c>
      <c r="D161" s="129" t="s">
        <v>157</v>
      </c>
      <c r="E161" s="129" t="s">
        <v>543</v>
      </c>
      <c r="F161" s="129" t="s">
        <v>418</v>
      </c>
      <c r="G161" s="202">
        <v>40000</v>
      </c>
      <c r="H161" s="202">
        <v>40000</v>
      </c>
      <c r="I161" s="202">
        <v>39999.64</v>
      </c>
      <c r="J161" s="203">
        <f t="shared" si="5"/>
        <v>0.999991</v>
      </c>
    </row>
    <row r="162" spans="1:10" ht="12.75">
      <c r="A162" s="4">
        <f t="shared" si="4"/>
        <v>150</v>
      </c>
      <c r="B162" s="132" t="s">
        <v>342</v>
      </c>
      <c r="C162" s="129" t="s">
        <v>240</v>
      </c>
      <c r="D162" s="129" t="s">
        <v>321</v>
      </c>
      <c r="E162" s="129" t="s">
        <v>210</v>
      </c>
      <c r="F162" s="129" t="s">
        <v>211</v>
      </c>
      <c r="G162" s="202">
        <v>364000</v>
      </c>
      <c r="H162" s="202">
        <v>364000</v>
      </c>
      <c r="I162" s="202">
        <v>344974.4</v>
      </c>
      <c r="J162" s="203">
        <f t="shared" si="5"/>
        <v>0.9477318681318682</v>
      </c>
    </row>
    <row r="163" spans="1:10" ht="38.25">
      <c r="A163" s="4">
        <f t="shared" si="4"/>
        <v>151</v>
      </c>
      <c r="B163" s="132" t="s">
        <v>497</v>
      </c>
      <c r="C163" s="129" t="s">
        <v>240</v>
      </c>
      <c r="D163" s="129" t="s">
        <v>321</v>
      </c>
      <c r="E163" s="129" t="s">
        <v>241</v>
      </c>
      <c r="F163" s="129" t="s">
        <v>211</v>
      </c>
      <c r="G163" s="202">
        <v>364000</v>
      </c>
      <c r="H163" s="202">
        <v>364000</v>
      </c>
      <c r="I163" s="202">
        <v>344974.4</v>
      </c>
      <c r="J163" s="203">
        <f t="shared" si="5"/>
        <v>0.9477318681318682</v>
      </c>
    </row>
    <row r="164" spans="1:10" ht="76.5">
      <c r="A164" s="4">
        <f t="shared" si="4"/>
        <v>152</v>
      </c>
      <c r="B164" s="132" t="s">
        <v>510</v>
      </c>
      <c r="C164" s="129" t="s">
        <v>240</v>
      </c>
      <c r="D164" s="129" t="s">
        <v>321</v>
      </c>
      <c r="E164" s="129" t="s">
        <v>511</v>
      </c>
      <c r="F164" s="129" t="s">
        <v>211</v>
      </c>
      <c r="G164" s="202">
        <v>364000</v>
      </c>
      <c r="H164" s="202">
        <v>364000</v>
      </c>
      <c r="I164" s="202">
        <v>344974.4</v>
      </c>
      <c r="J164" s="203">
        <f t="shared" si="5"/>
        <v>0.9477318681318682</v>
      </c>
    </row>
    <row r="165" spans="1:10" ht="63.75">
      <c r="A165" s="4">
        <f t="shared" si="4"/>
        <v>153</v>
      </c>
      <c r="B165" s="132" t="s">
        <v>544</v>
      </c>
      <c r="C165" s="129" t="s">
        <v>240</v>
      </c>
      <c r="D165" s="129" t="s">
        <v>321</v>
      </c>
      <c r="E165" s="129" t="s">
        <v>545</v>
      </c>
      <c r="F165" s="129" t="s">
        <v>211</v>
      </c>
      <c r="G165" s="202">
        <v>364000</v>
      </c>
      <c r="H165" s="202">
        <v>364000</v>
      </c>
      <c r="I165" s="202">
        <v>344974.4</v>
      </c>
      <c r="J165" s="203">
        <f t="shared" si="5"/>
        <v>0.9477318681318682</v>
      </c>
    </row>
    <row r="166" spans="1:10" ht="25.5">
      <c r="A166" s="4">
        <f t="shared" si="4"/>
        <v>154</v>
      </c>
      <c r="B166" s="132" t="s">
        <v>417</v>
      </c>
      <c r="C166" s="129" t="s">
        <v>240</v>
      </c>
      <c r="D166" s="129" t="s">
        <v>321</v>
      </c>
      <c r="E166" s="129" t="s">
        <v>545</v>
      </c>
      <c r="F166" s="129" t="s">
        <v>418</v>
      </c>
      <c r="G166" s="202">
        <v>362000</v>
      </c>
      <c r="H166" s="202">
        <v>362000</v>
      </c>
      <c r="I166" s="202">
        <v>342974.4</v>
      </c>
      <c r="J166" s="203">
        <f t="shared" si="5"/>
        <v>0.947443093922652</v>
      </c>
    </row>
    <row r="167" spans="1:10" ht="12.75">
      <c r="A167" s="4">
        <f t="shared" si="4"/>
        <v>155</v>
      </c>
      <c r="B167" s="132" t="s">
        <v>451</v>
      </c>
      <c r="C167" s="129" t="s">
        <v>240</v>
      </c>
      <c r="D167" s="129" t="s">
        <v>321</v>
      </c>
      <c r="E167" s="129" t="s">
        <v>545</v>
      </c>
      <c r="F167" s="129" t="s">
        <v>452</v>
      </c>
      <c r="G167" s="202">
        <v>2000</v>
      </c>
      <c r="H167" s="202">
        <v>2000</v>
      </c>
      <c r="I167" s="202">
        <v>2000</v>
      </c>
      <c r="J167" s="203">
        <f t="shared" si="5"/>
        <v>1</v>
      </c>
    </row>
    <row r="168" spans="1:10" ht="12.75">
      <c r="A168" s="4">
        <f t="shared" si="4"/>
        <v>156</v>
      </c>
      <c r="B168" s="132" t="s">
        <v>280</v>
      </c>
      <c r="C168" s="129" t="s">
        <v>240</v>
      </c>
      <c r="D168" s="129" t="s">
        <v>172</v>
      </c>
      <c r="E168" s="129" t="s">
        <v>210</v>
      </c>
      <c r="F168" s="129" t="s">
        <v>211</v>
      </c>
      <c r="G168" s="202">
        <v>1554400</v>
      </c>
      <c r="H168" s="202">
        <v>1554400</v>
      </c>
      <c r="I168" s="202">
        <v>1554400</v>
      </c>
      <c r="J168" s="203">
        <f t="shared" si="5"/>
        <v>1</v>
      </c>
    </row>
    <row r="169" spans="1:10" ht="51">
      <c r="A169" s="4">
        <f t="shared" si="4"/>
        <v>157</v>
      </c>
      <c r="B169" s="132" t="s">
        <v>419</v>
      </c>
      <c r="C169" s="129" t="s">
        <v>240</v>
      </c>
      <c r="D169" s="129" t="s">
        <v>172</v>
      </c>
      <c r="E169" s="129" t="s">
        <v>239</v>
      </c>
      <c r="F169" s="129" t="s">
        <v>211</v>
      </c>
      <c r="G169" s="202">
        <v>1554400</v>
      </c>
      <c r="H169" s="202">
        <v>1554400</v>
      </c>
      <c r="I169" s="202">
        <v>1554400</v>
      </c>
      <c r="J169" s="203">
        <f t="shared" si="5"/>
        <v>1</v>
      </c>
    </row>
    <row r="170" spans="1:10" ht="38.25">
      <c r="A170" s="4">
        <f t="shared" si="4"/>
        <v>158</v>
      </c>
      <c r="B170" s="132" t="s">
        <v>546</v>
      </c>
      <c r="C170" s="129" t="s">
        <v>240</v>
      </c>
      <c r="D170" s="129" t="s">
        <v>172</v>
      </c>
      <c r="E170" s="129" t="s">
        <v>547</v>
      </c>
      <c r="F170" s="129" t="s">
        <v>211</v>
      </c>
      <c r="G170" s="202">
        <v>1554400</v>
      </c>
      <c r="H170" s="202">
        <v>1554400</v>
      </c>
      <c r="I170" s="202">
        <v>1554400</v>
      </c>
      <c r="J170" s="203">
        <f t="shared" si="5"/>
        <v>1</v>
      </c>
    </row>
    <row r="171" spans="1:10" ht="25.5">
      <c r="A171" s="4">
        <f t="shared" si="4"/>
        <v>159</v>
      </c>
      <c r="B171" s="132" t="s">
        <v>548</v>
      </c>
      <c r="C171" s="129" t="s">
        <v>240</v>
      </c>
      <c r="D171" s="129" t="s">
        <v>172</v>
      </c>
      <c r="E171" s="129" t="s">
        <v>549</v>
      </c>
      <c r="F171" s="129" t="s">
        <v>211</v>
      </c>
      <c r="G171" s="202">
        <v>1554400</v>
      </c>
      <c r="H171" s="202">
        <v>1554400</v>
      </c>
      <c r="I171" s="202">
        <v>1554400</v>
      </c>
      <c r="J171" s="203">
        <f t="shared" si="5"/>
        <v>1</v>
      </c>
    </row>
    <row r="172" spans="1:10" ht="12.75">
      <c r="A172" s="4">
        <f t="shared" si="4"/>
        <v>160</v>
      </c>
      <c r="B172" s="132" t="s">
        <v>550</v>
      </c>
      <c r="C172" s="129" t="s">
        <v>240</v>
      </c>
      <c r="D172" s="129" t="s">
        <v>172</v>
      </c>
      <c r="E172" s="129" t="s">
        <v>549</v>
      </c>
      <c r="F172" s="129" t="s">
        <v>551</v>
      </c>
      <c r="G172" s="202">
        <v>1554400</v>
      </c>
      <c r="H172" s="202">
        <v>1554400</v>
      </c>
      <c r="I172" s="202">
        <v>1554400</v>
      </c>
      <c r="J172" s="203">
        <f t="shared" si="5"/>
        <v>1</v>
      </c>
    </row>
    <row r="173" spans="1:10" ht="12.75">
      <c r="A173" s="4">
        <f t="shared" si="4"/>
        <v>161</v>
      </c>
      <c r="B173" s="132" t="s">
        <v>216</v>
      </c>
      <c r="C173" s="129" t="s">
        <v>240</v>
      </c>
      <c r="D173" s="129" t="s">
        <v>214</v>
      </c>
      <c r="E173" s="129" t="s">
        <v>210</v>
      </c>
      <c r="F173" s="129" t="s">
        <v>211</v>
      </c>
      <c r="G173" s="202">
        <v>4856256</v>
      </c>
      <c r="H173" s="202">
        <v>4856256</v>
      </c>
      <c r="I173" s="202">
        <v>1748046.58</v>
      </c>
      <c r="J173" s="203">
        <f t="shared" si="5"/>
        <v>0.35995766697637027</v>
      </c>
    </row>
    <row r="174" spans="1:10" ht="51">
      <c r="A174" s="4">
        <f t="shared" si="4"/>
        <v>162</v>
      </c>
      <c r="B174" s="132" t="s">
        <v>419</v>
      </c>
      <c r="C174" s="129" t="s">
        <v>240</v>
      </c>
      <c r="D174" s="129" t="s">
        <v>214</v>
      </c>
      <c r="E174" s="129" t="s">
        <v>239</v>
      </c>
      <c r="F174" s="129" t="s">
        <v>211</v>
      </c>
      <c r="G174" s="202">
        <v>4856256</v>
      </c>
      <c r="H174" s="202">
        <v>4856256</v>
      </c>
      <c r="I174" s="202">
        <v>1748046.58</v>
      </c>
      <c r="J174" s="203">
        <f t="shared" si="5"/>
        <v>0.35995766697637027</v>
      </c>
    </row>
    <row r="175" spans="1:10" ht="38.25">
      <c r="A175" s="4">
        <f t="shared" si="4"/>
        <v>163</v>
      </c>
      <c r="B175" s="132" t="s">
        <v>546</v>
      </c>
      <c r="C175" s="129" t="s">
        <v>240</v>
      </c>
      <c r="D175" s="129" t="s">
        <v>214</v>
      </c>
      <c r="E175" s="129" t="s">
        <v>547</v>
      </c>
      <c r="F175" s="129" t="s">
        <v>211</v>
      </c>
      <c r="G175" s="202">
        <v>4856256</v>
      </c>
      <c r="H175" s="202">
        <v>4856256</v>
      </c>
      <c r="I175" s="202">
        <v>1748046.58</v>
      </c>
      <c r="J175" s="203">
        <f t="shared" si="5"/>
        <v>0.35995766697637027</v>
      </c>
    </row>
    <row r="176" spans="1:10" ht="25.5">
      <c r="A176" s="4">
        <f t="shared" si="4"/>
        <v>164</v>
      </c>
      <c r="B176" s="132" t="s">
        <v>552</v>
      </c>
      <c r="C176" s="129" t="s">
        <v>240</v>
      </c>
      <c r="D176" s="129" t="s">
        <v>214</v>
      </c>
      <c r="E176" s="129" t="s">
        <v>553</v>
      </c>
      <c r="F176" s="129" t="s">
        <v>211</v>
      </c>
      <c r="G176" s="202">
        <v>100000</v>
      </c>
      <c r="H176" s="202">
        <v>100000</v>
      </c>
      <c r="I176" s="202">
        <v>53834.58</v>
      </c>
      <c r="J176" s="203">
        <f t="shared" si="5"/>
        <v>0.5383458</v>
      </c>
    </row>
    <row r="177" spans="1:10" ht="25.5">
      <c r="A177" s="4">
        <f t="shared" si="4"/>
        <v>165</v>
      </c>
      <c r="B177" s="132" t="s">
        <v>417</v>
      </c>
      <c r="C177" s="129" t="s">
        <v>240</v>
      </c>
      <c r="D177" s="129" t="s">
        <v>214</v>
      </c>
      <c r="E177" s="129" t="s">
        <v>553</v>
      </c>
      <c r="F177" s="129" t="s">
        <v>418</v>
      </c>
      <c r="G177" s="202">
        <v>100000</v>
      </c>
      <c r="H177" s="202">
        <v>100000</v>
      </c>
      <c r="I177" s="202">
        <v>53834.58</v>
      </c>
      <c r="J177" s="203">
        <f t="shared" si="5"/>
        <v>0.5383458</v>
      </c>
    </row>
    <row r="178" spans="1:10" ht="25.5">
      <c r="A178" s="4">
        <f t="shared" si="4"/>
        <v>166</v>
      </c>
      <c r="B178" s="132" t="s">
        <v>548</v>
      </c>
      <c r="C178" s="129" t="s">
        <v>240</v>
      </c>
      <c r="D178" s="129" t="s">
        <v>214</v>
      </c>
      <c r="E178" s="129" t="s">
        <v>549</v>
      </c>
      <c r="F178" s="129" t="s">
        <v>211</v>
      </c>
      <c r="G178" s="202">
        <v>3763000</v>
      </c>
      <c r="H178" s="202">
        <v>3763000</v>
      </c>
      <c r="I178" s="202">
        <v>1694212</v>
      </c>
      <c r="J178" s="203">
        <f t="shared" si="5"/>
        <v>0.45022907254849853</v>
      </c>
    </row>
    <row r="179" spans="1:10" ht="12.75">
      <c r="A179" s="4">
        <f t="shared" si="4"/>
        <v>167</v>
      </c>
      <c r="B179" s="132" t="s">
        <v>550</v>
      </c>
      <c r="C179" s="129" t="s">
        <v>240</v>
      </c>
      <c r="D179" s="129" t="s">
        <v>214</v>
      </c>
      <c r="E179" s="129" t="s">
        <v>549</v>
      </c>
      <c r="F179" s="129" t="s">
        <v>551</v>
      </c>
      <c r="G179" s="202">
        <v>3763000</v>
      </c>
      <c r="H179" s="202">
        <v>3763000</v>
      </c>
      <c r="I179" s="202">
        <v>1694212</v>
      </c>
      <c r="J179" s="203">
        <f t="shared" si="5"/>
        <v>0.45022907254849853</v>
      </c>
    </row>
    <row r="180" spans="1:10" ht="25.5">
      <c r="A180" s="4">
        <f t="shared" si="4"/>
        <v>168</v>
      </c>
      <c r="B180" s="132" t="s">
        <v>554</v>
      </c>
      <c r="C180" s="129" t="s">
        <v>240</v>
      </c>
      <c r="D180" s="129" t="s">
        <v>214</v>
      </c>
      <c r="E180" s="129" t="s">
        <v>555</v>
      </c>
      <c r="F180" s="129" t="s">
        <v>211</v>
      </c>
      <c r="G180" s="202">
        <v>993256</v>
      </c>
      <c r="H180" s="202">
        <v>993256</v>
      </c>
      <c r="I180" s="202">
        <v>0</v>
      </c>
      <c r="J180" s="203">
        <f t="shared" si="5"/>
        <v>0</v>
      </c>
    </row>
    <row r="181" spans="1:10" ht="12.75">
      <c r="A181" s="4">
        <f t="shared" si="4"/>
        <v>169</v>
      </c>
      <c r="B181" s="132" t="s">
        <v>550</v>
      </c>
      <c r="C181" s="129" t="s">
        <v>240</v>
      </c>
      <c r="D181" s="129" t="s">
        <v>214</v>
      </c>
      <c r="E181" s="129" t="s">
        <v>555</v>
      </c>
      <c r="F181" s="129" t="s">
        <v>551</v>
      </c>
      <c r="G181" s="202">
        <v>993256</v>
      </c>
      <c r="H181" s="202">
        <v>993256</v>
      </c>
      <c r="I181" s="202">
        <v>0</v>
      </c>
      <c r="J181" s="203">
        <f t="shared" si="5"/>
        <v>0</v>
      </c>
    </row>
    <row r="182" spans="1:10" ht="12.75">
      <c r="A182" s="4">
        <f t="shared" si="4"/>
        <v>170</v>
      </c>
      <c r="B182" s="132" t="s">
        <v>281</v>
      </c>
      <c r="C182" s="129" t="s">
        <v>240</v>
      </c>
      <c r="D182" s="129" t="s">
        <v>158</v>
      </c>
      <c r="E182" s="129" t="s">
        <v>210</v>
      </c>
      <c r="F182" s="129" t="s">
        <v>211</v>
      </c>
      <c r="G182" s="202">
        <v>1850609.4</v>
      </c>
      <c r="H182" s="202">
        <v>1850609.4</v>
      </c>
      <c r="I182" s="202">
        <v>1426848.95</v>
      </c>
      <c r="J182" s="203">
        <f t="shared" si="5"/>
        <v>0.7710157259549206</v>
      </c>
    </row>
    <row r="183" spans="1:10" ht="51">
      <c r="A183" s="4">
        <f t="shared" si="4"/>
        <v>171</v>
      </c>
      <c r="B183" s="132" t="s">
        <v>556</v>
      </c>
      <c r="C183" s="129" t="s">
        <v>240</v>
      </c>
      <c r="D183" s="129" t="s">
        <v>158</v>
      </c>
      <c r="E183" s="129" t="s">
        <v>557</v>
      </c>
      <c r="F183" s="129" t="s">
        <v>211</v>
      </c>
      <c r="G183" s="202">
        <v>1667109.4</v>
      </c>
      <c r="H183" s="202">
        <v>1667109.4</v>
      </c>
      <c r="I183" s="202">
        <v>1330348.95</v>
      </c>
      <c r="J183" s="203">
        <f t="shared" si="5"/>
        <v>0.7979973899733275</v>
      </c>
    </row>
    <row r="184" spans="1:10" ht="25.5">
      <c r="A184" s="4">
        <f t="shared" si="4"/>
        <v>172</v>
      </c>
      <c r="B184" s="132" t="s">
        <v>558</v>
      </c>
      <c r="C184" s="129" t="s">
        <v>240</v>
      </c>
      <c r="D184" s="129" t="s">
        <v>158</v>
      </c>
      <c r="E184" s="129" t="s">
        <v>559</v>
      </c>
      <c r="F184" s="129" t="s">
        <v>211</v>
      </c>
      <c r="G184" s="202">
        <v>1667109.4</v>
      </c>
      <c r="H184" s="202">
        <v>1667109.4</v>
      </c>
      <c r="I184" s="202">
        <v>1330348.95</v>
      </c>
      <c r="J184" s="203">
        <f t="shared" si="5"/>
        <v>0.7979973899733275</v>
      </c>
    </row>
    <row r="185" spans="1:10" ht="63.75">
      <c r="A185" s="4">
        <f t="shared" si="4"/>
        <v>173</v>
      </c>
      <c r="B185" s="132" t="s">
        <v>560</v>
      </c>
      <c r="C185" s="129" t="s">
        <v>240</v>
      </c>
      <c r="D185" s="129" t="s">
        <v>158</v>
      </c>
      <c r="E185" s="129" t="s">
        <v>561</v>
      </c>
      <c r="F185" s="129" t="s">
        <v>211</v>
      </c>
      <c r="G185" s="202">
        <v>200000</v>
      </c>
      <c r="H185" s="202">
        <v>200000</v>
      </c>
      <c r="I185" s="202">
        <v>193448.92</v>
      </c>
      <c r="J185" s="203">
        <f t="shared" si="5"/>
        <v>0.9672446</v>
      </c>
    </row>
    <row r="186" spans="1:10" ht="38.25">
      <c r="A186" s="4">
        <f t="shared" si="4"/>
        <v>174</v>
      </c>
      <c r="B186" s="132" t="s">
        <v>461</v>
      </c>
      <c r="C186" s="129" t="s">
        <v>240</v>
      </c>
      <c r="D186" s="129" t="s">
        <v>158</v>
      </c>
      <c r="E186" s="129" t="s">
        <v>561</v>
      </c>
      <c r="F186" s="129" t="s">
        <v>462</v>
      </c>
      <c r="G186" s="202">
        <v>200000</v>
      </c>
      <c r="H186" s="202">
        <v>200000</v>
      </c>
      <c r="I186" s="202">
        <v>193448.92</v>
      </c>
      <c r="J186" s="203">
        <f t="shared" si="5"/>
        <v>0.9672446</v>
      </c>
    </row>
    <row r="187" spans="1:10" ht="51">
      <c r="A187" s="4">
        <f t="shared" si="4"/>
        <v>175</v>
      </c>
      <c r="B187" s="132" t="s">
        <v>562</v>
      </c>
      <c r="C187" s="129" t="s">
        <v>240</v>
      </c>
      <c r="D187" s="129" t="s">
        <v>158</v>
      </c>
      <c r="E187" s="129" t="s">
        <v>563</v>
      </c>
      <c r="F187" s="129" t="s">
        <v>211</v>
      </c>
      <c r="G187" s="202">
        <v>200000</v>
      </c>
      <c r="H187" s="202">
        <v>200000</v>
      </c>
      <c r="I187" s="202">
        <v>200000</v>
      </c>
      <c r="J187" s="203">
        <f t="shared" si="5"/>
        <v>1</v>
      </c>
    </row>
    <row r="188" spans="1:10" ht="38.25">
      <c r="A188" s="4">
        <f t="shared" si="4"/>
        <v>176</v>
      </c>
      <c r="B188" s="132" t="s">
        <v>461</v>
      </c>
      <c r="C188" s="129" t="s">
        <v>240</v>
      </c>
      <c r="D188" s="129" t="s">
        <v>158</v>
      </c>
      <c r="E188" s="129" t="s">
        <v>563</v>
      </c>
      <c r="F188" s="129" t="s">
        <v>462</v>
      </c>
      <c r="G188" s="202">
        <v>200000</v>
      </c>
      <c r="H188" s="202">
        <v>200000</v>
      </c>
      <c r="I188" s="202">
        <v>200000</v>
      </c>
      <c r="J188" s="203">
        <f t="shared" si="5"/>
        <v>1</v>
      </c>
    </row>
    <row r="189" spans="1:10" ht="38.25">
      <c r="A189" s="4">
        <f t="shared" si="4"/>
        <v>177</v>
      </c>
      <c r="B189" s="132" t="s">
        <v>564</v>
      </c>
      <c r="C189" s="129" t="s">
        <v>240</v>
      </c>
      <c r="D189" s="129" t="s">
        <v>158</v>
      </c>
      <c r="E189" s="129" t="s">
        <v>565</v>
      </c>
      <c r="F189" s="129" t="s">
        <v>211</v>
      </c>
      <c r="G189" s="202">
        <v>40000</v>
      </c>
      <c r="H189" s="202">
        <v>40000</v>
      </c>
      <c r="I189" s="202">
        <v>40000</v>
      </c>
      <c r="J189" s="203">
        <f t="shared" si="5"/>
        <v>1</v>
      </c>
    </row>
    <row r="190" spans="1:10" ht="38.25">
      <c r="A190" s="4">
        <f t="shared" si="4"/>
        <v>178</v>
      </c>
      <c r="B190" s="132" t="s">
        <v>461</v>
      </c>
      <c r="C190" s="129" t="s">
        <v>240</v>
      </c>
      <c r="D190" s="129" t="s">
        <v>158</v>
      </c>
      <c r="E190" s="129" t="s">
        <v>565</v>
      </c>
      <c r="F190" s="129" t="s">
        <v>462</v>
      </c>
      <c r="G190" s="202">
        <v>40000</v>
      </c>
      <c r="H190" s="202">
        <v>40000</v>
      </c>
      <c r="I190" s="202">
        <v>40000</v>
      </c>
      <c r="J190" s="203">
        <f t="shared" si="5"/>
        <v>1</v>
      </c>
    </row>
    <row r="191" spans="1:10" ht="63.75">
      <c r="A191" s="4">
        <f t="shared" si="4"/>
        <v>179</v>
      </c>
      <c r="B191" s="132" t="s">
        <v>566</v>
      </c>
      <c r="C191" s="129" t="s">
        <v>240</v>
      </c>
      <c r="D191" s="129" t="s">
        <v>158</v>
      </c>
      <c r="E191" s="129" t="s">
        <v>567</v>
      </c>
      <c r="F191" s="129" t="s">
        <v>211</v>
      </c>
      <c r="G191" s="202">
        <v>20000</v>
      </c>
      <c r="H191" s="202">
        <v>20000</v>
      </c>
      <c r="I191" s="202">
        <v>20000</v>
      </c>
      <c r="J191" s="203">
        <f t="shared" si="5"/>
        <v>1</v>
      </c>
    </row>
    <row r="192" spans="1:10" ht="38.25">
      <c r="A192" s="4">
        <f t="shared" si="4"/>
        <v>180</v>
      </c>
      <c r="B192" s="132" t="s">
        <v>461</v>
      </c>
      <c r="C192" s="129" t="s">
        <v>240</v>
      </c>
      <c r="D192" s="129" t="s">
        <v>158</v>
      </c>
      <c r="E192" s="129" t="s">
        <v>567</v>
      </c>
      <c r="F192" s="129" t="s">
        <v>462</v>
      </c>
      <c r="G192" s="202">
        <v>20000</v>
      </c>
      <c r="H192" s="202">
        <v>20000</v>
      </c>
      <c r="I192" s="202">
        <v>20000</v>
      </c>
      <c r="J192" s="203">
        <f t="shared" si="5"/>
        <v>1</v>
      </c>
    </row>
    <row r="193" spans="1:10" ht="51">
      <c r="A193" s="4">
        <f t="shared" si="4"/>
        <v>181</v>
      </c>
      <c r="B193" s="132" t="s">
        <v>568</v>
      </c>
      <c r="C193" s="129" t="s">
        <v>240</v>
      </c>
      <c r="D193" s="129" t="s">
        <v>158</v>
      </c>
      <c r="E193" s="129" t="s">
        <v>569</v>
      </c>
      <c r="F193" s="129" t="s">
        <v>211</v>
      </c>
      <c r="G193" s="202">
        <v>10000</v>
      </c>
      <c r="H193" s="202">
        <v>10000</v>
      </c>
      <c r="I193" s="202">
        <v>1706</v>
      </c>
      <c r="J193" s="203">
        <f t="shared" si="5"/>
        <v>0.1706</v>
      </c>
    </row>
    <row r="194" spans="1:10" ht="38.25">
      <c r="A194" s="4">
        <f t="shared" si="4"/>
        <v>182</v>
      </c>
      <c r="B194" s="132" t="s">
        <v>461</v>
      </c>
      <c r="C194" s="129" t="s">
        <v>240</v>
      </c>
      <c r="D194" s="129" t="s">
        <v>158</v>
      </c>
      <c r="E194" s="129" t="s">
        <v>569</v>
      </c>
      <c r="F194" s="129" t="s">
        <v>462</v>
      </c>
      <c r="G194" s="202">
        <v>10000</v>
      </c>
      <c r="H194" s="202">
        <v>10000</v>
      </c>
      <c r="I194" s="202">
        <v>1706</v>
      </c>
      <c r="J194" s="203">
        <f t="shared" si="5"/>
        <v>0.1706</v>
      </c>
    </row>
    <row r="195" spans="1:10" ht="25.5">
      <c r="A195" s="4">
        <f t="shared" si="4"/>
        <v>183</v>
      </c>
      <c r="B195" s="132" t="s">
        <v>570</v>
      </c>
      <c r="C195" s="129" t="s">
        <v>240</v>
      </c>
      <c r="D195" s="129" t="s">
        <v>158</v>
      </c>
      <c r="E195" s="129" t="s">
        <v>571</v>
      </c>
      <c r="F195" s="129" t="s">
        <v>211</v>
      </c>
      <c r="G195" s="202">
        <v>40000</v>
      </c>
      <c r="H195" s="202">
        <v>40000</v>
      </c>
      <c r="I195" s="202">
        <v>40000</v>
      </c>
      <c r="J195" s="203">
        <f t="shared" si="5"/>
        <v>1</v>
      </c>
    </row>
    <row r="196" spans="1:10" ht="25.5">
      <c r="A196" s="4">
        <f t="shared" si="4"/>
        <v>184</v>
      </c>
      <c r="B196" s="132" t="s">
        <v>417</v>
      </c>
      <c r="C196" s="129" t="s">
        <v>240</v>
      </c>
      <c r="D196" s="129" t="s">
        <v>158</v>
      </c>
      <c r="E196" s="129" t="s">
        <v>571</v>
      </c>
      <c r="F196" s="129" t="s">
        <v>418</v>
      </c>
      <c r="G196" s="202">
        <v>40000</v>
      </c>
      <c r="H196" s="202">
        <v>40000</v>
      </c>
      <c r="I196" s="202">
        <v>40000</v>
      </c>
      <c r="J196" s="203">
        <f t="shared" si="5"/>
        <v>1</v>
      </c>
    </row>
    <row r="197" spans="1:10" ht="76.5">
      <c r="A197" s="4">
        <f t="shared" si="4"/>
        <v>185</v>
      </c>
      <c r="B197" s="132" t="s">
        <v>572</v>
      </c>
      <c r="C197" s="129" t="s">
        <v>240</v>
      </c>
      <c r="D197" s="129" t="s">
        <v>158</v>
      </c>
      <c r="E197" s="129" t="s">
        <v>573</v>
      </c>
      <c r="F197" s="129" t="s">
        <v>211</v>
      </c>
      <c r="G197" s="202">
        <v>40000</v>
      </c>
      <c r="H197" s="202">
        <v>40000</v>
      </c>
      <c r="I197" s="202">
        <v>40000</v>
      </c>
      <c r="J197" s="203">
        <f t="shared" si="5"/>
        <v>1</v>
      </c>
    </row>
    <row r="198" spans="1:10" ht="25.5">
      <c r="A198" s="4">
        <f t="shared" si="4"/>
        <v>186</v>
      </c>
      <c r="B198" s="132" t="s">
        <v>417</v>
      </c>
      <c r="C198" s="129" t="s">
        <v>240</v>
      </c>
      <c r="D198" s="129" t="s">
        <v>158</v>
      </c>
      <c r="E198" s="129" t="s">
        <v>573</v>
      </c>
      <c r="F198" s="129" t="s">
        <v>418</v>
      </c>
      <c r="G198" s="202">
        <v>40000</v>
      </c>
      <c r="H198" s="202">
        <v>40000</v>
      </c>
      <c r="I198" s="202">
        <v>40000</v>
      </c>
      <c r="J198" s="203">
        <f t="shared" si="5"/>
        <v>1</v>
      </c>
    </row>
    <row r="199" spans="1:10" ht="38.25">
      <c r="A199" s="4">
        <f t="shared" si="4"/>
        <v>187</v>
      </c>
      <c r="B199" s="132" t="s">
        <v>574</v>
      </c>
      <c r="C199" s="129" t="s">
        <v>240</v>
      </c>
      <c r="D199" s="129" t="s">
        <v>158</v>
      </c>
      <c r="E199" s="129" t="s">
        <v>575</v>
      </c>
      <c r="F199" s="129" t="s">
        <v>211</v>
      </c>
      <c r="G199" s="202">
        <v>239609.4</v>
      </c>
      <c r="H199" s="202">
        <v>239609.4</v>
      </c>
      <c r="I199" s="202">
        <v>239596.21</v>
      </c>
      <c r="J199" s="203">
        <f t="shared" si="5"/>
        <v>0.9999449520761706</v>
      </c>
    </row>
    <row r="200" spans="1:11" ht="25.5">
      <c r="A200" s="4">
        <f t="shared" si="4"/>
        <v>188</v>
      </c>
      <c r="B200" s="132" t="s">
        <v>417</v>
      </c>
      <c r="C200" s="129" t="s">
        <v>240</v>
      </c>
      <c r="D200" s="129" t="s">
        <v>158</v>
      </c>
      <c r="E200" s="129" t="s">
        <v>575</v>
      </c>
      <c r="F200" s="129" t="s">
        <v>418</v>
      </c>
      <c r="G200" s="202">
        <v>239609.4</v>
      </c>
      <c r="H200" s="202">
        <v>239609.4</v>
      </c>
      <c r="I200" s="202">
        <v>239596.21</v>
      </c>
      <c r="J200" s="203">
        <f t="shared" si="5"/>
        <v>0.9999449520761706</v>
      </c>
      <c r="K200" s="196">
        <v>1050100</v>
      </c>
    </row>
    <row r="201" spans="1:10" ht="51">
      <c r="A201" s="4">
        <f t="shared" si="4"/>
        <v>189</v>
      </c>
      <c r="B201" s="132" t="s">
        <v>576</v>
      </c>
      <c r="C201" s="129" t="s">
        <v>240</v>
      </c>
      <c r="D201" s="129" t="s">
        <v>158</v>
      </c>
      <c r="E201" s="129" t="s">
        <v>577</v>
      </c>
      <c r="F201" s="129" t="s">
        <v>211</v>
      </c>
      <c r="G201" s="202">
        <v>877500</v>
      </c>
      <c r="H201" s="202">
        <v>877500</v>
      </c>
      <c r="I201" s="202">
        <v>555597.82</v>
      </c>
      <c r="J201" s="203">
        <f t="shared" si="5"/>
        <v>0.6331599088319088</v>
      </c>
    </row>
    <row r="202" spans="1:10" ht="38.25">
      <c r="A202" s="4">
        <f t="shared" si="4"/>
        <v>190</v>
      </c>
      <c r="B202" s="132" t="s">
        <v>461</v>
      </c>
      <c r="C202" s="129" t="s">
        <v>240</v>
      </c>
      <c r="D202" s="129" t="s">
        <v>158</v>
      </c>
      <c r="E202" s="129" t="s">
        <v>577</v>
      </c>
      <c r="F202" s="129" t="s">
        <v>462</v>
      </c>
      <c r="G202" s="202">
        <v>877500</v>
      </c>
      <c r="H202" s="202">
        <v>877500</v>
      </c>
      <c r="I202" s="202">
        <v>555597.82</v>
      </c>
      <c r="J202" s="203">
        <f t="shared" si="5"/>
        <v>0.6331599088319088</v>
      </c>
    </row>
    <row r="203" spans="1:10" ht="51">
      <c r="A203" s="4">
        <f t="shared" si="4"/>
        <v>191</v>
      </c>
      <c r="B203" s="132" t="s">
        <v>419</v>
      </c>
      <c r="C203" s="129" t="s">
        <v>240</v>
      </c>
      <c r="D203" s="129" t="s">
        <v>158</v>
      </c>
      <c r="E203" s="129" t="s">
        <v>239</v>
      </c>
      <c r="F203" s="129" t="s">
        <v>211</v>
      </c>
      <c r="G203" s="202">
        <v>96500</v>
      </c>
      <c r="H203" s="202">
        <v>96500</v>
      </c>
      <c r="I203" s="202">
        <v>96500</v>
      </c>
      <c r="J203" s="203">
        <f t="shared" si="5"/>
        <v>1</v>
      </c>
    </row>
    <row r="204" spans="1:10" ht="63.75">
      <c r="A204" s="4">
        <f t="shared" si="4"/>
        <v>192</v>
      </c>
      <c r="B204" s="132" t="s">
        <v>578</v>
      </c>
      <c r="C204" s="129" t="s">
        <v>240</v>
      </c>
      <c r="D204" s="129" t="s">
        <v>158</v>
      </c>
      <c r="E204" s="129" t="s">
        <v>579</v>
      </c>
      <c r="F204" s="129" t="s">
        <v>211</v>
      </c>
      <c r="G204" s="202">
        <v>96500</v>
      </c>
      <c r="H204" s="202">
        <v>96500</v>
      </c>
      <c r="I204" s="202">
        <v>96500</v>
      </c>
      <c r="J204" s="203">
        <f t="shared" si="5"/>
        <v>1</v>
      </c>
    </row>
    <row r="205" spans="1:10" ht="51">
      <c r="A205" s="4">
        <f t="shared" si="4"/>
        <v>193</v>
      </c>
      <c r="B205" s="132" t="s">
        <v>580</v>
      </c>
      <c r="C205" s="129" t="s">
        <v>240</v>
      </c>
      <c r="D205" s="129" t="s">
        <v>158</v>
      </c>
      <c r="E205" s="129" t="s">
        <v>581</v>
      </c>
      <c r="F205" s="129" t="s">
        <v>211</v>
      </c>
      <c r="G205" s="202">
        <v>31500</v>
      </c>
      <c r="H205" s="202">
        <v>31500</v>
      </c>
      <c r="I205" s="202">
        <v>31500</v>
      </c>
      <c r="J205" s="203">
        <f t="shared" si="5"/>
        <v>1</v>
      </c>
    </row>
    <row r="206" spans="1:10" ht="25.5">
      <c r="A206" s="4">
        <f aca="true" t="shared" si="6" ref="A206:A269">1+A205</f>
        <v>194</v>
      </c>
      <c r="B206" s="132" t="s">
        <v>417</v>
      </c>
      <c r="C206" s="129" t="s">
        <v>240</v>
      </c>
      <c r="D206" s="129" t="s">
        <v>158</v>
      </c>
      <c r="E206" s="129" t="s">
        <v>581</v>
      </c>
      <c r="F206" s="129" t="s">
        <v>418</v>
      </c>
      <c r="G206" s="202">
        <v>31500</v>
      </c>
      <c r="H206" s="202">
        <v>31500</v>
      </c>
      <c r="I206" s="202">
        <v>31500</v>
      </c>
      <c r="J206" s="203">
        <f t="shared" si="5"/>
        <v>1</v>
      </c>
    </row>
    <row r="207" spans="1:10" ht="25.5">
      <c r="A207" s="4">
        <f t="shared" si="6"/>
        <v>195</v>
      </c>
      <c r="B207" s="132" t="s">
        <v>582</v>
      </c>
      <c r="C207" s="129" t="s">
        <v>240</v>
      </c>
      <c r="D207" s="129" t="s">
        <v>158</v>
      </c>
      <c r="E207" s="129" t="s">
        <v>583</v>
      </c>
      <c r="F207" s="129" t="s">
        <v>211</v>
      </c>
      <c r="G207" s="202">
        <v>10000</v>
      </c>
      <c r="H207" s="202">
        <v>10000</v>
      </c>
      <c r="I207" s="202">
        <v>10000</v>
      </c>
      <c r="J207" s="203">
        <f aca="true" t="shared" si="7" ref="J207:J270">I207/H207</f>
        <v>1</v>
      </c>
    </row>
    <row r="208" spans="1:10" ht="25.5">
      <c r="A208" s="4">
        <f t="shared" si="6"/>
        <v>196</v>
      </c>
      <c r="B208" s="132" t="s">
        <v>417</v>
      </c>
      <c r="C208" s="129" t="s">
        <v>240</v>
      </c>
      <c r="D208" s="129" t="s">
        <v>158</v>
      </c>
      <c r="E208" s="129" t="s">
        <v>583</v>
      </c>
      <c r="F208" s="129" t="s">
        <v>418</v>
      </c>
      <c r="G208" s="202">
        <v>10000</v>
      </c>
      <c r="H208" s="202">
        <v>10000</v>
      </c>
      <c r="I208" s="202">
        <v>10000</v>
      </c>
      <c r="J208" s="203">
        <f t="shared" si="7"/>
        <v>1</v>
      </c>
    </row>
    <row r="209" spans="1:10" ht="25.5">
      <c r="A209" s="4">
        <f t="shared" si="6"/>
        <v>197</v>
      </c>
      <c r="B209" s="132" t="s">
        <v>584</v>
      </c>
      <c r="C209" s="129" t="s">
        <v>240</v>
      </c>
      <c r="D209" s="129" t="s">
        <v>158</v>
      </c>
      <c r="E209" s="129" t="s">
        <v>585</v>
      </c>
      <c r="F209" s="129" t="s">
        <v>211</v>
      </c>
      <c r="G209" s="202">
        <v>45000</v>
      </c>
      <c r="H209" s="202">
        <v>45000</v>
      </c>
      <c r="I209" s="202">
        <v>45000</v>
      </c>
      <c r="J209" s="203">
        <f t="shared" si="7"/>
        <v>1</v>
      </c>
    </row>
    <row r="210" spans="1:10" ht="25.5">
      <c r="A210" s="4">
        <f t="shared" si="6"/>
        <v>198</v>
      </c>
      <c r="B210" s="132" t="s">
        <v>417</v>
      </c>
      <c r="C210" s="129" t="s">
        <v>240</v>
      </c>
      <c r="D210" s="129" t="s">
        <v>158</v>
      </c>
      <c r="E210" s="129" t="s">
        <v>585</v>
      </c>
      <c r="F210" s="129" t="s">
        <v>418</v>
      </c>
      <c r="G210" s="202">
        <v>45000</v>
      </c>
      <c r="H210" s="202">
        <v>45000</v>
      </c>
      <c r="I210" s="202">
        <v>45000</v>
      </c>
      <c r="J210" s="203">
        <f t="shared" si="7"/>
        <v>1</v>
      </c>
    </row>
    <row r="211" spans="1:10" ht="38.25">
      <c r="A211" s="4">
        <f t="shared" si="6"/>
        <v>199</v>
      </c>
      <c r="B211" s="132" t="s">
        <v>586</v>
      </c>
      <c r="C211" s="129" t="s">
        <v>240</v>
      </c>
      <c r="D211" s="129" t="s">
        <v>158</v>
      </c>
      <c r="E211" s="129" t="s">
        <v>587</v>
      </c>
      <c r="F211" s="129" t="s">
        <v>211</v>
      </c>
      <c r="G211" s="202">
        <v>10000</v>
      </c>
      <c r="H211" s="202">
        <v>10000</v>
      </c>
      <c r="I211" s="202">
        <v>10000</v>
      </c>
      <c r="J211" s="203">
        <f t="shared" si="7"/>
        <v>1</v>
      </c>
    </row>
    <row r="212" spans="1:10" ht="25.5">
      <c r="A212" s="4">
        <f t="shared" si="6"/>
        <v>200</v>
      </c>
      <c r="B212" s="132" t="s">
        <v>417</v>
      </c>
      <c r="C212" s="129" t="s">
        <v>240</v>
      </c>
      <c r="D212" s="129" t="s">
        <v>158</v>
      </c>
      <c r="E212" s="129" t="s">
        <v>587</v>
      </c>
      <c r="F212" s="129" t="s">
        <v>418</v>
      </c>
      <c r="G212" s="202">
        <v>10000</v>
      </c>
      <c r="H212" s="202">
        <v>10000</v>
      </c>
      <c r="I212" s="202">
        <v>10000</v>
      </c>
      <c r="J212" s="203">
        <f t="shared" si="7"/>
        <v>1</v>
      </c>
    </row>
    <row r="213" spans="1:10" ht="51">
      <c r="A213" s="4">
        <f t="shared" si="6"/>
        <v>201</v>
      </c>
      <c r="B213" s="132" t="s">
        <v>479</v>
      </c>
      <c r="C213" s="129" t="s">
        <v>240</v>
      </c>
      <c r="D213" s="129" t="s">
        <v>158</v>
      </c>
      <c r="E213" s="129" t="s">
        <v>480</v>
      </c>
      <c r="F213" s="129" t="s">
        <v>211</v>
      </c>
      <c r="G213" s="202">
        <v>87000</v>
      </c>
      <c r="H213" s="202">
        <v>87000</v>
      </c>
      <c r="I213" s="202">
        <v>0</v>
      </c>
      <c r="J213" s="203">
        <f t="shared" si="7"/>
        <v>0</v>
      </c>
    </row>
    <row r="214" spans="1:10" ht="51">
      <c r="A214" s="4">
        <f t="shared" si="6"/>
        <v>202</v>
      </c>
      <c r="B214" s="132" t="s">
        <v>481</v>
      </c>
      <c r="C214" s="129" t="s">
        <v>240</v>
      </c>
      <c r="D214" s="129" t="s">
        <v>158</v>
      </c>
      <c r="E214" s="129" t="s">
        <v>480</v>
      </c>
      <c r="F214" s="129" t="s">
        <v>211</v>
      </c>
      <c r="G214" s="202">
        <v>87000</v>
      </c>
      <c r="H214" s="202">
        <v>87000</v>
      </c>
      <c r="I214" s="202">
        <v>0</v>
      </c>
      <c r="J214" s="203">
        <f t="shared" si="7"/>
        <v>0</v>
      </c>
    </row>
    <row r="215" spans="1:10" ht="76.5">
      <c r="A215" s="4">
        <f t="shared" si="6"/>
        <v>203</v>
      </c>
      <c r="B215" s="132" t="s">
        <v>588</v>
      </c>
      <c r="C215" s="129" t="s">
        <v>240</v>
      </c>
      <c r="D215" s="129" t="s">
        <v>158</v>
      </c>
      <c r="E215" s="129" t="s">
        <v>589</v>
      </c>
      <c r="F215" s="129" t="s">
        <v>211</v>
      </c>
      <c r="G215" s="202">
        <v>42000</v>
      </c>
      <c r="H215" s="202">
        <v>42000</v>
      </c>
      <c r="I215" s="202">
        <v>0</v>
      </c>
      <c r="J215" s="203">
        <f t="shared" si="7"/>
        <v>0</v>
      </c>
    </row>
    <row r="216" spans="1:10" ht="25.5">
      <c r="A216" s="4">
        <f t="shared" si="6"/>
        <v>204</v>
      </c>
      <c r="B216" s="132" t="s">
        <v>417</v>
      </c>
      <c r="C216" s="129" t="s">
        <v>240</v>
      </c>
      <c r="D216" s="129" t="s">
        <v>158</v>
      </c>
      <c r="E216" s="129" t="s">
        <v>589</v>
      </c>
      <c r="F216" s="129" t="s">
        <v>418</v>
      </c>
      <c r="G216" s="202">
        <v>42000</v>
      </c>
      <c r="H216" s="202">
        <v>42000</v>
      </c>
      <c r="I216" s="202">
        <v>0</v>
      </c>
      <c r="J216" s="203">
        <f t="shared" si="7"/>
        <v>0</v>
      </c>
    </row>
    <row r="217" spans="1:10" ht="63.75">
      <c r="A217" s="4">
        <f t="shared" si="6"/>
        <v>205</v>
      </c>
      <c r="B217" s="132" t="s">
        <v>590</v>
      </c>
      <c r="C217" s="129" t="s">
        <v>240</v>
      </c>
      <c r="D217" s="129" t="s">
        <v>158</v>
      </c>
      <c r="E217" s="129" t="s">
        <v>591</v>
      </c>
      <c r="F217" s="129" t="s">
        <v>211</v>
      </c>
      <c r="G217" s="202">
        <v>45000</v>
      </c>
      <c r="H217" s="202">
        <v>45000</v>
      </c>
      <c r="I217" s="202">
        <v>0</v>
      </c>
      <c r="J217" s="203">
        <f t="shared" si="7"/>
        <v>0</v>
      </c>
    </row>
    <row r="218" spans="1:10" ht="25.5">
      <c r="A218" s="4">
        <f t="shared" si="6"/>
        <v>206</v>
      </c>
      <c r="B218" s="132" t="s">
        <v>417</v>
      </c>
      <c r="C218" s="129" t="s">
        <v>240</v>
      </c>
      <c r="D218" s="129" t="s">
        <v>158</v>
      </c>
      <c r="E218" s="129" t="s">
        <v>591</v>
      </c>
      <c r="F218" s="129" t="s">
        <v>418</v>
      </c>
      <c r="G218" s="202">
        <v>45000</v>
      </c>
      <c r="H218" s="202">
        <v>45000</v>
      </c>
      <c r="I218" s="202">
        <v>0</v>
      </c>
      <c r="J218" s="203">
        <f t="shared" si="7"/>
        <v>0</v>
      </c>
    </row>
    <row r="219" spans="1:10" ht="12.75">
      <c r="A219" s="4">
        <f t="shared" si="6"/>
        <v>207</v>
      </c>
      <c r="B219" s="132" t="s">
        <v>282</v>
      </c>
      <c r="C219" s="129" t="s">
        <v>240</v>
      </c>
      <c r="D219" s="129" t="s">
        <v>159</v>
      </c>
      <c r="E219" s="129" t="s">
        <v>210</v>
      </c>
      <c r="F219" s="129" t="s">
        <v>211</v>
      </c>
      <c r="G219" s="202">
        <f>31890532+G234</f>
        <v>32120332</v>
      </c>
      <c r="H219" s="202">
        <v>31890532</v>
      </c>
      <c r="I219" s="202">
        <v>29940965.16</v>
      </c>
      <c r="J219" s="203">
        <f t="shared" si="7"/>
        <v>0.9388669075824763</v>
      </c>
    </row>
    <row r="220" spans="1:10" ht="12.75">
      <c r="A220" s="4">
        <f t="shared" si="6"/>
        <v>208</v>
      </c>
      <c r="B220" s="132" t="s">
        <v>283</v>
      </c>
      <c r="C220" s="129" t="s">
        <v>240</v>
      </c>
      <c r="D220" s="129" t="s">
        <v>160</v>
      </c>
      <c r="E220" s="129" t="s">
        <v>210</v>
      </c>
      <c r="F220" s="129" t="s">
        <v>211</v>
      </c>
      <c r="G220" s="202">
        <v>31713532</v>
      </c>
      <c r="H220" s="202">
        <v>31713532</v>
      </c>
      <c r="I220" s="202">
        <v>29774504.58</v>
      </c>
      <c r="J220" s="203">
        <f t="shared" si="7"/>
        <v>0.9388580426803296</v>
      </c>
    </row>
    <row r="221" spans="1:10" ht="51">
      <c r="A221" s="4">
        <f t="shared" si="6"/>
        <v>209</v>
      </c>
      <c r="B221" s="132" t="s">
        <v>419</v>
      </c>
      <c r="C221" s="129" t="s">
        <v>240</v>
      </c>
      <c r="D221" s="129" t="s">
        <v>160</v>
      </c>
      <c r="E221" s="129" t="s">
        <v>239</v>
      </c>
      <c r="F221" s="129" t="s">
        <v>211</v>
      </c>
      <c r="G221" s="202">
        <v>31713532</v>
      </c>
      <c r="H221" s="202">
        <v>31713532</v>
      </c>
      <c r="I221" s="202">
        <v>29774504.58</v>
      </c>
      <c r="J221" s="203">
        <f t="shared" si="7"/>
        <v>0.9388580426803296</v>
      </c>
    </row>
    <row r="222" spans="1:10" ht="51">
      <c r="A222" s="4">
        <f t="shared" si="6"/>
        <v>210</v>
      </c>
      <c r="B222" s="132" t="s">
        <v>592</v>
      </c>
      <c r="C222" s="129" t="s">
        <v>240</v>
      </c>
      <c r="D222" s="129" t="s">
        <v>160</v>
      </c>
      <c r="E222" s="129" t="s">
        <v>593</v>
      </c>
      <c r="F222" s="129" t="s">
        <v>211</v>
      </c>
      <c r="G222" s="202">
        <v>31713532</v>
      </c>
      <c r="H222" s="202">
        <v>31713532</v>
      </c>
      <c r="I222" s="202">
        <v>29774504.58</v>
      </c>
      <c r="J222" s="203">
        <f t="shared" si="7"/>
        <v>0.9388580426803296</v>
      </c>
    </row>
    <row r="223" spans="1:10" ht="25.5">
      <c r="A223" s="4">
        <f t="shared" si="6"/>
        <v>211</v>
      </c>
      <c r="B223" s="132" t="s">
        <v>594</v>
      </c>
      <c r="C223" s="129" t="s">
        <v>240</v>
      </c>
      <c r="D223" s="129" t="s">
        <v>160</v>
      </c>
      <c r="E223" s="129" t="s">
        <v>595</v>
      </c>
      <c r="F223" s="129" t="s">
        <v>211</v>
      </c>
      <c r="G223" s="202">
        <v>14334266</v>
      </c>
      <c r="H223" s="202">
        <v>14334266</v>
      </c>
      <c r="I223" s="202">
        <v>12420351.58</v>
      </c>
      <c r="J223" s="203">
        <f t="shared" si="7"/>
        <v>0.8664797751067268</v>
      </c>
    </row>
    <row r="224" spans="1:10" ht="12.75">
      <c r="A224" s="4">
        <f t="shared" si="6"/>
        <v>212</v>
      </c>
      <c r="B224" s="132" t="s">
        <v>550</v>
      </c>
      <c r="C224" s="129" t="s">
        <v>240</v>
      </c>
      <c r="D224" s="129" t="s">
        <v>160</v>
      </c>
      <c r="E224" s="129" t="s">
        <v>595</v>
      </c>
      <c r="F224" s="129" t="s">
        <v>551</v>
      </c>
      <c r="G224" s="202">
        <v>14334266</v>
      </c>
      <c r="H224" s="202">
        <v>14334266</v>
      </c>
      <c r="I224" s="202">
        <v>12420351.58</v>
      </c>
      <c r="J224" s="203">
        <f t="shared" si="7"/>
        <v>0.8664797751067268</v>
      </c>
    </row>
    <row r="225" spans="1:10" ht="25.5">
      <c r="A225" s="4">
        <f t="shared" si="6"/>
        <v>213</v>
      </c>
      <c r="B225" s="132" t="s">
        <v>548</v>
      </c>
      <c r="C225" s="129" t="s">
        <v>240</v>
      </c>
      <c r="D225" s="129" t="s">
        <v>160</v>
      </c>
      <c r="E225" s="129" t="s">
        <v>596</v>
      </c>
      <c r="F225" s="129" t="s">
        <v>211</v>
      </c>
      <c r="G225" s="202">
        <v>12779266</v>
      </c>
      <c r="H225" s="202">
        <v>12779266</v>
      </c>
      <c r="I225" s="202">
        <v>12754153</v>
      </c>
      <c r="J225" s="203">
        <f t="shared" si="7"/>
        <v>0.9980348636611837</v>
      </c>
    </row>
    <row r="226" spans="1:10" ht="12.75">
      <c r="A226" s="4">
        <f t="shared" si="6"/>
        <v>214</v>
      </c>
      <c r="B226" s="132" t="s">
        <v>550</v>
      </c>
      <c r="C226" s="129" t="s">
        <v>240</v>
      </c>
      <c r="D226" s="129" t="s">
        <v>160</v>
      </c>
      <c r="E226" s="129" t="s">
        <v>596</v>
      </c>
      <c r="F226" s="129" t="s">
        <v>551</v>
      </c>
      <c r="G226" s="202">
        <v>12779266</v>
      </c>
      <c r="H226" s="202">
        <v>12779266</v>
      </c>
      <c r="I226" s="202">
        <v>12754153</v>
      </c>
      <c r="J226" s="203">
        <f t="shared" si="7"/>
        <v>0.9980348636611837</v>
      </c>
    </row>
    <row r="227" spans="1:10" ht="114.75">
      <c r="A227" s="4">
        <f t="shared" si="6"/>
        <v>215</v>
      </c>
      <c r="B227" s="132" t="s">
        <v>597</v>
      </c>
      <c r="C227" s="129" t="s">
        <v>240</v>
      </c>
      <c r="D227" s="129" t="s">
        <v>160</v>
      </c>
      <c r="E227" s="129" t="s">
        <v>598</v>
      </c>
      <c r="F227" s="129" t="s">
        <v>211</v>
      </c>
      <c r="G227" s="202">
        <v>4600000</v>
      </c>
      <c r="H227" s="202">
        <v>4600000</v>
      </c>
      <c r="I227" s="202">
        <v>4600000</v>
      </c>
      <c r="J227" s="203">
        <f t="shared" si="7"/>
        <v>1</v>
      </c>
    </row>
    <row r="228" spans="1:10" ht="12.75">
      <c r="A228" s="4">
        <f t="shared" si="6"/>
        <v>216</v>
      </c>
      <c r="B228" s="132" t="s">
        <v>550</v>
      </c>
      <c r="C228" s="129" t="s">
        <v>240</v>
      </c>
      <c r="D228" s="129" t="s">
        <v>160</v>
      </c>
      <c r="E228" s="129" t="s">
        <v>598</v>
      </c>
      <c r="F228" s="129" t="s">
        <v>551</v>
      </c>
      <c r="G228" s="202">
        <v>4600000</v>
      </c>
      <c r="H228" s="202">
        <v>4600000</v>
      </c>
      <c r="I228" s="202">
        <v>4600000</v>
      </c>
      <c r="J228" s="203">
        <f t="shared" si="7"/>
        <v>1</v>
      </c>
    </row>
    <row r="229" spans="1:10" ht="25.5">
      <c r="A229" s="4">
        <f t="shared" si="6"/>
        <v>217</v>
      </c>
      <c r="B229" s="132" t="s">
        <v>344</v>
      </c>
      <c r="C229" s="129" t="s">
        <v>240</v>
      </c>
      <c r="D229" s="129" t="s">
        <v>322</v>
      </c>
      <c r="E229" s="129" t="s">
        <v>210</v>
      </c>
      <c r="F229" s="129" t="s">
        <v>211</v>
      </c>
      <c r="G229" s="202">
        <f>177000+G234</f>
        <v>406800</v>
      </c>
      <c r="H229" s="202">
        <v>177000</v>
      </c>
      <c r="I229" s="202">
        <v>166460.58</v>
      </c>
      <c r="J229" s="203">
        <f t="shared" si="7"/>
        <v>0.940455254237288</v>
      </c>
    </row>
    <row r="230" spans="1:10" ht="51">
      <c r="A230" s="4">
        <f t="shared" si="6"/>
        <v>218</v>
      </c>
      <c r="B230" s="132" t="s">
        <v>419</v>
      </c>
      <c r="C230" s="129" t="s">
        <v>240</v>
      </c>
      <c r="D230" s="129" t="s">
        <v>322</v>
      </c>
      <c r="E230" s="129" t="s">
        <v>239</v>
      </c>
      <c r="F230" s="129" t="s">
        <v>211</v>
      </c>
      <c r="G230" s="202">
        <f>177000+G234</f>
        <v>406800</v>
      </c>
      <c r="H230" s="202">
        <v>177000</v>
      </c>
      <c r="I230" s="202">
        <v>166460.58</v>
      </c>
      <c r="J230" s="203">
        <f t="shared" si="7"/>
        <v>0.940455254237288</v>
      </c>
    </row>
    <row r="231" spans="1:10" ht="51">
      <c r="A231" s="4">
        <f t="shared" si="6"/>
        <v>219</v>
      </c>
      <c r="B231" s="132" t="s">
        <v>592</v>
      </c>
      <c r="C231" s="129" t="s">
        <v>240</v>
      </c>
      <c r="D231" s="129" t="s">
        <v>322</v>
      </c>
      <c r="E231" s="129" t="s">
        <v>593</v>
      </c>
      <c r="F231" s="129" t="s">
        <v>211</v>
      </c>
      <c r="G231" s="202">
        <v>177000</v>
      </c>
      <c r="H231" s="202">
        <v>177000</v>
      </c>
      <c r="I231" s="202">
        <v>166460.58</v>
      </c>
      <c r="J231" s="203">
        <f t="shared" si="7"/>
        <v>0.940455254237288</v>
      </c>
    </row>
    <row r="232" spans="1:10" ht="38.25">
      <c r="A232" s="4">
        <f t="shared" si="6"/>
        <v>220</v>
      </c>
      <c r="B232" s="132" t="s">
        <v>599</v>
      </c>
      <c r="C232" s="129" t="s">
        <v>240</v>
      </c>
      <c r="D232" s="129" t="s">
        <v>322</v>
      </c>
      <c r="E232" s="129" t="s">
        <v>600</v>
      </c>
      <c r="F232" s="129" t="s">
        <v>211</v>
      </c>
      <c r="G232" s="202">
        <v>177000</v>
      </c>
      <c r="H232" s="202">
        <v>177000</v>
      </c>
      <c r="I232" s="202">
        <v>166460.58</v>
      </c>
      <c r="J232" s="203">
        <f t="shared" si="7"/>
        <v>0.940455254237288</v>
      </c>
    </row>
    <row r="233" spans="1:10" ht="12.75">
      <c r="A233" s="4">
        <f t="shared" si="6"/>
        <v>221</v>
      </c>
      <c r="B233" s="132" t="s">
        <v>351</v>
      </c>
      <c r="C233" s="129" t="s">
        <v>240</v>
      </c>
      <c r="D233" s="129" t="s">
        <v>322</v>
      </c>
      <c r="E233" s="129" t="s">
        <v>600</v>
      </c>
      <c r="F233" s="129" t="s">
        <v>484</v>
      </c>
      <c r="G233" s="202">
        <v>177000</v>
      </c>
      <c r="H233" s="202">
        <v>177000</v>
      </c>
      <c r="I233" s="202">
        <v>166460.58</v>
      </c>
      <c r="J233" s="203">
        <f t="shared" si="7"/>
        <v>0.940455254237288</v>
      </c>
    </row>
    <row r="234" spans="1:10" ht="63.75">
      <c r="A234" s="4">
        <f t="shared" si="6"/>
        <v>222</v>
      </c>
      <c r="B234" s="193" t="s">
        <v>420</v>
      </c>
      <c r="C234" s="194" t="s">
        <v>240</v>
      </c>
      <c r="D234" s="194" t="s">
        <v>322</v>
      </c>
      <c r="E234" s="194" t="s">
        <v>421</v>
      </c>
      <c r="F234" s="129" t="s">
        <v>211</v>
      </c>
      <c r="G234" s="202">
        <v>229800</v>
      </c>
      <c r="H234" s="202">
        <v>0</v>
      </c>
      <c r="I234" s="202">
        <v>0</v>
      </c>
      <c r="J234" s="203">
        <v>0</v>
      </c>
    </row>
    <row r="235" spans="1:10" ht="89.25">
      <c r="A235" s="4">
        <f t="shared" si="6"/>
        <v>223</v>
      </c>
      <c r="B235" s="193" t="s">
        <v>946</v>
      </c>
      <c r="C235" s="194" t="s">
        <v>240</v>
      </c>
      <c r="D235" s="194" t="s">
        <v>322</v>
      </c>
      <c r="E235" s="194" t="s">
        <v>947</v>
      </c>
      <c r="F235" s="129" t="s">
        <v>211</v>
      </c>
      <c r="G235" s="202">
        <v>229800</v>
      </c>
      <c r="H235" s="202">
        <v>0</v>
      </c>
      <c r="I235" s="202">
        <v>0</v>
      </c>
      <c r="J235" s="203">
        <v>0</v>
      </c>
    </row>
    <row r="236" spans="1:10" ht="38.25">
      <c r="A236" s="4">
        <f t="shared" si="6"/>
        <v>224</v>
      </c>
      <c r="B236" s="193" t="s">
        <v>461</v>
      </c>
      <c r="C236" s="194" t="s">
        <v>240</v>
      </c>
      <c r="D236" s="194" t="s">
        <v>322</v>
      </c>
      <c r="E236" s="194" t="s">
        <v>947</v>
      </c>
      <c r="F236" s="129" t="s">
        <v>462</v>
      </c>
      <c r="G236" s="202">
        <v>229800</v>
      </c>
      <c r="H236" s="202">
        <v>0</v>
      </c>
      <c r="I236" s="202">
        <v>0</v>
      </c>
      <c r="J236" s="203">
        <v>0</v>
      </c>
    </row>
    <row r="237" spans="1:12" ht="12.75">
      <c r="A237" s="4">
        <f t="shared" si="6"/>
        <v>225</v>
      </c>
      <c r="B237" s="132" t="s">
        <v>284</v>
      </c>
      <c r="C237" s="129" t="s">
        <v>240</v>
      </c>
      <c r="D237" s="129" t="s">
        <v>161</v>
      </c>
      <c r="E237" s="129" t="s">
        <v>210</v>
      </c>
      <c r="F237" s="129" t="s">
        <v>211</v>
      </c>
      <c r="G237" s="202">
        <v>235390557.35</v>
      </c>
      <c r="H237" s="202">
        <v>235390557.35</v>
      </c>
      <c r="I237" s="202">
        <f>126308572.08+41465800</f>
        <v>167774372.07999998</v>
      </c>
      <c r="J237" s="203">
        <f t="shared" si="7"/>
        <v>0.712748947828599</v>
      </c>
      <c r="L237" s="44">
        <f>I237+I321+I434</f>
        <v>696762547.52</v>
      </c>
    </row>
    <row r="238" spans="1:12" ht="12.75">
      <c r="A238" s="4">
        <f t="shared" si="6"/>
        <v>226</v>
      </c>
      <c r="B238" s="132" t="s">
        <v>313</v>
      </c>
      <c r="C238" s="129" t="s">
        <v>240</v>
      </c>
      <c r="D238" s="129" t="s">
        <v>323</v>
      </c>
      <c r="E238" s="129" t="s">
        <v>210</v>
      </c>
      <c r="F238" s="129" t="s">
        <v>211</v>
      </c>
      <c r="G238" s="202">
        <v>235390557.35</v>
      </c>
      <c r="H238" s="202">
        <v>235390557.35</v>
      </c>
      <c r="I238" s="202">
        <f>126308572.08+41465800</f>
        <v>167774372.07999998</v>
      </c>
      <c r="J238" s="203">
        <f t="shared" si="7"/>
        <v>0.712748947828599</v>
      </c>
      <c r="L238" s="44">
        <f>L240+I322</f>
        <v>385562542.66999996</v>
      </c>
    </row>
    <row r="239" spans="1:10" ht="51">
      <c r="A239" s="4">
        <f t="shared" si="6"/>
        <v>227</v>
      </c>
      <c r="B239" s="132" t="s">
        <v>601</v>
      </c>
      <c r="C239" s="129" t="s">
        <v>240</v>
      </c>
      <c r="D239" s="129" t="s">
        <v>323</v>
      </c>
      <c r="E239" s="129" t="s">
        <v>343</v>
      </c>
      <c r="F239" s="129" t="s">
        <v>211</v>
      </c>
      <c r="G239" s="202">
        <v>235390557.35</v>
      </c>
      <c r="H239" s="202">
        <v>235390557.35</v>
      </c>
      <c r="I239" s="202">
        <f>126308572.08+41465800</f>
        <v>167774372.07999998</v>
      </c>
      <c r="J239" s="203">
        <f t="shared" si="7"/>
        <v>0.712748947828599</v>
      </c>
    </row>
    <row r="240" spans="1:12" ht="51">
      <c r="A240" s="4">
        <f t="shared" si="6"/>
        <v>228</v>
      </c>
      <c r="B240" s="132" t="s">
        <v>602</v>
      </c>
      <c r="C240" s="129" t="s">
        <v>240</v>
      </c>
      <c r="D240" s="129" t="s">
        <v>323</v>
      </c>
      <c r="E240" s="129" t="s">
        <v>343</v>
      </c>
      <c r="F240" s="129" t="s">
        <v>211</v>
      </c>
      <c r="G240" s="202">
        <v>235390557.35</v>
      </c>
      <c r="H240" s="202">
        <v>235390557.35</v>
      </c>
      <c r="I240" s="202">
        <f>126308572.08+41465800</f>
        <v>167774372.07999998</v>
      </c>
      <c r="J240" s="203">
        <f t="shared" si="7"/>
        <v>0.712748947828599</v>
      </c>
      <c r="L240" s="44">
        <f>I242+I244+I246</f>
        <v>167774372.07999998</v>
      </c>
    </row>
    <row r="241" spans="1:10" ht="25.5">
      <c r="A241" s="4">
        <f t="shared" si="6"/>
        <v>229</v>
      </c>
      <c r="B241" s="132" t="s">
        <v>603</v>
      </c>
      <c r="C241" s="129" t="s">
        <v>240</v>
      </c>
      <c r="D241" s="129" t="s">
        <v>323</v>
      </c>
      <c r="E241" s="129" t="s">
        <v>604</v>
      </c>
      <c r="F241" s="129" t="s">
        <v>211</v>
      </c>
      <c r="G241" s="202">
        <v>58444057.35</v>
      </c>
      <c r="H241" s="202">
        <v>58444057.35</v>
      </c>
      <c r="I241" s="202">
        <v>50253636.33</v>
      </c>
      <c r="J241" s="203">
        <f t="shared" si="7"/>
        <v>0.8598587881920897</v>
      </c>
    </row>
    <row r="242" spans="1:10" ht="12.75">
      <c r="A242" s="4">
        <f t="shared" si="6"/>
        <v>230</v>
      </c>
      <c r="B242" s="132" t="s">
        <v>351</v>
      </c>
      <c r="C242" s="129" t="s">
        <v>240</v>
      </c>
      <c r="D242" s="129" t="s">
        <v>323</v>
      </c>
      <c r="E242" s="129" t="s">
        <v>604</v>
      </c>
      <c r="F242" s="129" t="s">
        <v>484</v>
      </c>
      <c r="G242" s="202">
        <v>58444057.35</v>
      </c>
      <c r="H242" s="202">
        <v>58444057.35</v>
      </c>
      <c r="I242" s="202">
        <v>50253636.33</v>
      </c>
      <c r="J242" s="203">
        <f t="shared" si="7"/>
        <v>0.8598587881920897</v>
      </c>
    </row>
    <row r="243" spans="1:10" ht="38.25">
      <c r="A243" s="4">
        <f t="shared" si="6"/>
        <v>231</v>
      </c>
      <c r="B243" s="132" t="s">
        <v>605</v>
      </c>
      <c r="C243" s="129" t="s">
        <v>240</v>
      </c>
      <c r="D243" s="129" t="s">
        <v>323</v>
      </c>
      <c r="E243" s="129" t="s">
        <v>606</v>
      </c>
      <c r="F243" s="129" t="s">
        <v>211</v>
      </c>
      <c r="G243" s="202">
        <v>135480700</v>
      </c>
      <c r="H243" s="202">
        <v>135480700</v>
      </c>
      <c r="I243" s="202">
        <v>76054935.75</v>
      </c>
      <c r="J243" s="203">
        <f t="shared" si="7"/>
        <v>0.5613709978616881</v>
      </c>
    </row>
    <row r="244" spans="1:10" ht="12.75">
      <c r="A244" s="4">
        <f t="shared" si="6"/>
        <v>232</v>
      </c>
      <c r="B244" s="132" t="s">
        <v>351</v>
      </c>
      <c r="C244" s="129" t="s">
        <v>240</v>
      </c>
      <c r="D244" s="129" t="s">
        <v>323</v>
      </c>
      <c r="E244" s="129" t="s">
        <v>606</v>
      </c>
      <c r="F244" s="129" t="s">
        <v>484</v>
      </c>
      <c r="G244" s="202">
        <v>135480700</v>
      </c>
      <c r="H244" s="202">
        <v>135480700</v>
      </c>
      <c r="I244" s="202">
        <v>76054935.75</v>
      </c>
      <c r="J244" s="203">
        <f t="shared" si="7"/>
        <v>0.5613709978616881</v>
      </c>
    </row>
    <row r="245" spans="1:10" ht="38.25">
      <c r="A245" s="4">
        <f t="shared" si="6"/>
        <v>233</v>
      </c>
      <c r="B245" s="132" t="s">
        <v>607</v>
      </c>
      <c r="C245" s="129" t="s">
        <v>240</v>
      </c>
      <c r="D245" s="129" t="s">
        <v>323</v>
      </c>
      <c r="E245" s="129" t="s">
        <v>608</v>
      </c>
      <c r="F245" s="129" t="s">
        <v>211</v>
      </c>
      <c r="G245" s="202">
        <v>41465800</v>
      </c>
      <c r="H245" s="202">
        <v>41465800</v>
      </c>
      <c r="I245" s="202">
        <v>41465800</v>
      </c>
      <c r="J245" s="203">
        <f t="shared" si="7"/>
        <v>1</v>
      </c>
    </row>
    <row r="246" spans="1:10" ht="12.75">
      <c r="A246" s="4">
        <f t="shared" si="6"/>
        <v>234</v>
      </c>
      <c r="B246" s="132" t="s">
        <v>351</v>
      </c>
      <c r="C246" s="129" t="s">
        <v>240</v>
      </c>
      <c r="D246" s="129" t="s">
        <v>323</v>
      </c>
      <c r="E246" s="129" t="s">
        <v>608</v>
      </c>
      <c r="F246" s="129" t="s">
        <v>484</v>
      </c>
      <c r="G246" s="202">
        <v>41465800</v>
      </c>
      <c r="H246" s="202">
        <v>41465800</v>
      </c>
      <c r="I246" s="202">
        <v>41465800</v>
      </c>
      <c r="J246" s="203">
        <f t="shared" si="7"/>
        <v>1</v>
      </c>
    </row>
    <row r="247" spans="1:13" ht="12.75">
      <c r="A247" s="4">
        <f t="shared" si="6"/>
        <v>235</v>
      </c>
      <c r="B247" s="132" t="s">
        <v>345</v>
      </c>
      <c r="C247" s="129" t="s">
        <v>240</v>
      </c>
      <c r="D247" s="129" t="s">
        <v>327</v>
      </c>
      <c r="E247" s="129" t="s">
        <v>210</v>
      </c>
      <c r="F247" s="129" t="s">
        <v>211</v>
      </c>
      <c r="G247" s="202">
        <v>84247112</v>
      </c>
      <c r="H247" s="202">
        <v>84247112</v>
      </c>
      <c r="I247" s="202">
        <f>68278971.69+8879535.84</f>
        <v>77158507.53</v>
      </c>
      <c r="J247" s="203">
        <f t="shared" si="7"/>
        <v>0.9158593772330142</v>
      </c>
      <c r="L247" s="44">
        <f>L248+L253+I292</f>
        <v>77158507.53</v>
      </c>
      <c r="M247" s="44">
        <f>I247-L247</f>
        <v>0</v>
      </c>
    </row>
    <row r="248" spans="1:12" ht="12.75">
      <c r="A248" s="4">
        <f t="shared" si="6"/>
        <v>236</v>
      </c>
      <c r="B248" s="132" t="s">
        <v>346</v>
      </c>
      <c r="C248" s="129" t="s">
        <v>240</v>
      </c>
      <c r="D248" s="129" t="s">
        <v>328</v>
      </c>
      <c r="E248" s="129" t="s">
        <v>210</v>
      </c>
      <c r="F248" s="129" t="s">
        <v>211</v>
      </c>
      <c r="G248" s="202">
        <v>3548200</v>
      </c>
      <c r="H248" s="202">
        <v>3548200</v>
      </c>
      <c r="I248" s="202">
        <v>3548157.14</v>
      </c>
      <c r="J248" s="203">
        <f t="shared" si="7"/>
        <v>0.9999879206358154</v>
      </c>
      <c r="L248" s="44">
        <f>I248</f>
        <v>3548157.14</v>
      </c>
    </row>
    <row r="249" spans="1:10" ht="12.75">
      <c r="A249" s="4">
        <f t="shared" si="6"/>
        <v>237</v>
      </c>
      <c r="B249" s="132" t="s">
        <v>409</v>
      </c>
      <c r="C249" s="129" t="s">
        <v>240</v>
      </c>
      <c r="D249" s="129" t="s">
        <v>328</v>
      </c>
      <c r="E249" s="129" t="s">
        <v>410</v>
      </c>
      <c r="F249" s="129" t="s">
        <v>211</v>
      </c>
      <c r="G249" s="202">
        <v>3548200</v>
      </c>
      <c r="H249" s="202">
        <v>3548200</v>
      </c>
      <c r="I249" s="202">
        <v>3548157.14</v>
      </c>
      <c r="J249" s="203">
        <f t="shared" si="7"/>
        <v>0.9999879206358154</v>
      </c>
    </row>
    <row r="250" spans="1:10" ht="12.75">
      <c r="A250" s="4">
        <f t="shared" si="6"/>
        <v>238</v>
      </c>
      <c r="B250" s="132" t="s">
        <v>411</v>
      </c>
      <c r="C250" s="129" t="s">
        <v>240</v>
      </c>
      <c r="D250" s="129" t="s">
        <v>328</v>
      </c>
      <c r="E250" s="129" t="s">
        <v>410</v>
      </c>
      <c r="F250" s="129" t="s">
        <v>211</v>
      </c>
      <c r="G250" s="202">
        <v>3548200</v>
      </c>
      <c r="H250" s="202">
        <v>3548200</v>
      </c>
      <c r="I250" s="202">
        <v>3548157.14</v>
      </c>
      <c r="J250" s="203">
        <f t="shared" si="7"/>
        <v>0.9999879206358154</v>
      </c>
    </row>
    <row r="251" spans="1:10" ht="12.75">
      <c r="A251" s="4">
        <f t="shared" si="6"/>
        <v>239</v>
      </c>
      <c r="B251" s="132" t="s">
        <v>609</v>
      </c>
      <c r="C251" s="129" t="s">
        <v>240</v>
      </c>
      <c r="D251" s="129" t="s">
        <v>328</v>
      </c>
      <c r="E251" s="129" t="s">
        <v>610</v>
      </c>
      <c r="F251" s="129" t="s">
        <v>211</v>
      </c>
      <c r="G251" s="202">
        <v>3548200</v>
      </c>
      <c r="H251" s="202">
        <v>3548200</v>
      </c>
      <c r="I251" s="202">
        <v>3548157.14</v>
      </c>
      <c r="J251" s="203">
        <f t="shared" si="7"/>
        <v>0.9999879206358154</v>
      </c>
    </row>
    <row r="252" spans="1:10" ht="25.5">
      <c r="A252" s="4">
        <f t="shared" si="6"/>
        <v>240</v>
      </c>
      <c r="B252" s="132" t="s">
        <v>611</v>
      </c>
      <c r="C252" s="129" t="s">
        <v>240</v>
      </c>
      <c r="D252" s="129" t="s">
        <v>328</v>
      </c>
      <c r="E252" s="129" t="s">
        <v>610</v>
      </c>
      <c r="F252" s="129" t="s">
        <v>612</v>
      </c>
      <c r="G252" s="202">
        <v>3548200</v>
      </c>
      <c r="H252" s="202">
        <v>3548200</v>
      </c>
      <c r="I252" s="202">
        <v>3548157.14</v>
      </c>
      <c r="J252" s="203">
        <f t="shared" si="7"/>
        <v>0.9999879206358154</v>
      </c>
    </row>
    <row r="253" spans="1:12" ht="12.75">
      <c r="A253" s="4">
        <f t="shared" si="6"/>
        <v>241</v>
      </c>
      <c r="B253" s="132" t="s">
        <v>347</v>
      </c>
      <c r="C253" s="129" t="s">
        <v>240</v>
      </c>
      <c r="D253" s="129" t="s">
        <v>329</v>
      </c>
      <c r="E253" s="129" t="s">
        <v>210</v>
      </c>
      <c r="F253" s="129" t="s">
        <v>211</v>
      </c>
      <c r="G253" s="202">
        <v>77459972</v>
      </c>
      <c r="H253" s="202">
        <v>77459972</v>
      </c>
      <c r="I253" s="202">
        <f>61556288.84+8879535.84</f>
        <v>70435824.68</v>
      </c>
      <c r="J253" s="203">
        <f t="shared" si="7"/>
        <v>0.9093190051759896</v>
      </c>
      <c r="L253" s="44">
        <f>I253</f>
        <v>70435824.68</v>
      </c>
    </row>
    <row r="254" spans="1:10" ht="51">
      <c r="A254" s="4">
        <f t="shared" si="6"/>
        <v>242</v>
      </c>
      <c r="B254" s="132" t="s">
        <v>419</v>
      </c>
      <c r="C254" s="129" t="s">
        <v>240</v>
      </c>
      <c r="D254" s="129" t="s">
        <v>329</v>
      </c>
      <c r="E254" s="129" t="s">
        <v>239</v>
      </c>
      <c r="F254" s="129" t="s">
        <v>211</v>
      </c>
      <c r="G254" s="202">
        <v>8332400</v>
      </c>
      <c r="H254" s="202">
        <v>8332400</v>
      </c>
      <c r="I254" s="202">
        <f>5748100+2394300</f>
        <v>8142400</v>
      </c>
      <c r="J254" s="203">
        <f t="shared" si="7"/>
        <v>0.9771974461139648</v>
      </c>
    </row>
    <row r="255" spans="1:10" ht="63.75">
      <c r="A255" s="4">
        <f t="shared" si="6"/>
        <v>243</v>
      </c>
      <c r="B255" s="132" t="s">
        <v>420</v>
      </c>
      <c r="C255" s="129" t="s">
        <v>240</v>
      </c>
      <c r="D255" s="129" t="s">
        <v>329</v>
      </c>
      <c r="E255" s="129" t="s">
        <v>421</v>
      </c>
      <c r="F255" s="129" t="s">
        <v>211</v>
      </c>
      <c r="G255" s="202">
        <v>8332400</v>
      </c>
      <c r="H255" s="202">
        <v>8332400</v>
      </c>
      <c r="I255" s="202">
        <f>5748100+2394300</f>
        <v>8142400</v>
      </c>
      <c r="J255" s="203">
        <f t="shared" si="7"/>
        <v>0.9771974461139648</v>
      </c>
    </row>
    <row r="256" spans="1:10" ht="38.25">
      <c r="A256" s="4">
        <f t="shared" si="6"/>
        <v>244</v>
      </c>
      <c r="B256" s="132" t="s">
        <v>613</v>
      </c>
      <c r="C256" s="129" t="s">
        <v>240</v>
      </c>
      <c r="D256" s="129" t="s">
        <v>329</v>
      </c>
      <c r="E256" s="129" t="s">
        <v>614</v>
      </c>
      <c r="F256" s="129" t="s">
        <v>211</v>
      </c>
      <c r="G256" s="202">
        <v>190000</v>
      </c>
      <c r="H256" s="202">
        <v>190000</v>
      </c>
      <c r="I256" s="202">
        <v>190000</v>
      </c>
      <c r="J256" s="203">
        <f t="shared" si="7"/>
        <v>1</v>
      </c>
    </row>
    <row r="257" spans="1:10" ht="25.5">
      <c r="A257" s="4">
        <f t="shared" si="6"/>
        <v>245</v>
      </c>
      <c r="B257" s="132" t="s">
        <v>615</v>
      </c>
      <c r="C257" s="129" t="s">
        <v>240</v>
      </c>
      <c r="D257" s="129" t="s">
        <v>329</v>
      </c>
      <c r="E257" s="129" t="s">
        <v>614</v>
      </c>
      <c r="F257" s="129" t="s">
        <v>616</v>
      </c>
      <c r="G257" s="202">
        <v>190000</v>
      </c>
      <c r="H257" s="202">
        <v>190000</v>
      </c>
      <c r="I257" s="202">
        <v>190000</v>
      </c>
      <c r="J257" s="203">
        <f t="shared" si="7"/>
        <v>1</v>
      </c>
    </row>
    <row r="258" spans="1:10" ht="51">
      <c r="A258" s="4">
        <f t="shared" si="6"/>
        <v>246</v>
      </c>
      <c r="B258" s="132" t="s">
        <v>617</v>
      </c>
      <c r="C258" s="129" t="s">
        <v>240</v>
      </c>
      <c r="D258" s="129" t="s">
        <v>329</v>
      </c>
      <c r="E258" s="129" t="s">
        <v>618</v>
      </c>
      <c r="F258" s="129" t="s">
        <v>211</v>
      </c>
      <c r="G258" s="202">
        <v>660000</v>
      </c>
      <c r="H258" s="202">
        <v>660000</v>
      </c>
      <c r="I258" s="202">
        <v>470000</v>
      </c>
      <c r="J258" s="203">
        <f t="shared" si="7"/>
        <v>0.7121212121212122</v>
      </c>
    </row>
    <row r="259" spans="1:10" ht="25.5">
      <c r="A259" s="4">
        <f t="shared" si="6"/>
        <v>247</v>
      </c>
      <c r="B259" s="132" t="s">
        <v>615</v>
      </c>
      <c r="C259" s="129" t="s">
        <v>240</v>
      </c>
      <c r="D259" s="129" t="s">
        <v>329</v>
      </c>
      <c r="E259" s="129" t="s">
        <v>618</v>
      </c>
      <c r="F259" s="129" t="s">
        <v>616</v>
      </c>
      <c r="G259" s="202">
        <v>660000</v>
      </c>
      <c r="H259" s="202">
        <v>660000</v>
      </c>
      <c r="I259" s="202">
        <v>470000</v>
      </c>
      <c r="J259" s="203">
        <f t="shared" si="7"/>
        <v>0.7121212121212122</v>
      </c>
    </row>
    <row r="260" spans="1:10" ht="38.25">
      <c r="A260" s="4">
        <f t="shared" si="6"/>
        <v>248</v>
      </c>
      <c r="B260" s="132" t="s">
        <v>619</v>
      </c>
      <c r="C260" s="129" t="s">
        <v>240</v>
      </c>
      <c r="D260" s="129" t="s">
        <v>329</v>
      </c>
      <c r="E260" s="129" t="s">
        <v>620</v>
      </c>
      <c r="F260" s="129" t="s">
        <v>211</v>
      </c>
      <c r="G260" s="202">
        <v>5088100</v>
      </c>
      <c r="H260" s="202">
        <v>5088100</v>
      </c>
      <c r="I260" s="202">
        <v>5088100</v>
      </c>
      <c r="J260" s="203">
        <f t="shared" si="7"/>
        <v>1</v>
      </c>
    </row>
    <row r="261" spans="1:10" ht="25.5">
      <c r="A261" s="4">
        <f t="shared" si="6"/>
        <v>249</v>
      </c>
      <c r="B261" s="132" t="s">
        <v>615</v>
      </c>
      <c r="C261" s="129" t="s">
        <v>240</v>
      </c>
      <c r="D261" s="129" t="s">
        <v>329</v>
      </c>
      <c r="E261" s="129" t="s">
        <v>620</v>
      </c>
      <c r="F261" s="129" t="s">
        <v>616</v>
      </c>
      <c r="G261" s="202">
        <v>5088100</v>
      </c>
      <c r="H261" s="202">
        <v>5088100</v>
      </c>
      <c r="I261" s="202">
        <v>5088100</v>
      </c>
      <c r="J261" s="203">
        <f t="shared" si="7"/>
        <v>1</v>
      </c>
    </row>
    <row r="262" spans="1:10" ht="51">
      <c r="A262" s="4">
        <f t="shared" si="6"/>
        <v>250</v>
      </c>
      <c r="B262" s="132" t="s">
        <v>621</v>
      </c>
      <c r="C262" s="129" t="s">
        <v>240</v>
      </c>
      <c r="D262" s="129" t="s">
        <v>329</v>
      </c>
      <c r="E262" s="129" t="s">
        <v>622</v>
      </c>
      <c r="F262" s="129" t="s">
        <v>211</v>
      </c>
      <c r="G262" s="202">
        <v>2394300</v>
      </c>
      <c r="H262" s="202">
        <v>2394300</v>
      </c>
      <c r="I262" s="202">
        <v>2394300</v>
      </c>
      <c r="J262" s="203">
        <f t="shared" si="7"/>
        <v>1</v>
      </c>
    </row>
    <row r="263" spans="1:11" ht="25.5">
      <c r="A263" s="4">
        <f t="shared" si="6"/>
        <v>251</v>
      </c>
      <c r="B263" s="132" t="s">
        <v>615</v>
      </c>
      <c r="C263" s="129" t="s">
        <v>240</v>
      </c>
      <c r="D263" s="129" t="s">
        <v>329</v>
      </c>
      <c r="E263" s="129" t="s">
        <v>622</v>
      </c>
      <c r="F263" s="129" t="s">
        <v>616</v>
      </c>
      <c r="G263" s="202">
        <v>2394300</v>
      </c>
      <c r="H263" s="202">
        <v>2394300</v>
      </c>
      <c r="I263" s="202">
        <v>2394300</v>
      </c>
      <c r="J263" s="203">
        <f t="shared" si="7"/>
        <v>1</v>
      </c>
      <c r="K263" s="196">
        <v>727558.66</v>
      </c>
    </row>
    <row r="264" spans="1:10" ht="51">
      <c r="A264" s="4">
        <f t="shared" si="6"/>
        <v>252</v>
      </c>
      <c r="B264" s="132" t="s">
        <v>623</v>
      </c>
      <c r="C264" s="129" t="s">
        <v>240</v>
      </c>
      <c r="D264" s="129" t="s">
        <v>329</v>
      </c>
      <c r="E264" s="129" t="s">
        <v>624</v>
      </c>
      <c r="F264" s="129" t="s">
        <v>211</v>
      </c>
      <c r="G264" s="202">
        <v>635000</v>
      </c>
      <c r="H264" s="202">
        <v>635000</v>
      </c>
      <c r="I264" s="202">
        <v>377690.5</v>
      </c>
      <c r="J264" s="203">
        <f t="shared" si="7"/>
        <v>0.594788188976378</v>
      </c>
    </row>
    <row r="265" spans="1:10" ht="51">
      <c r="A265" s="4">
        <f t="shared" si="6"/>
        <v>253</v>
      </c>
      <c r="B265" s="132" t="s">
        <v>625</v>
      </c>
      <c r="C265" s="129" t="s">
        <v>240</v>
      </c>
      <c r="D265" s="129" t="s">
        <v>329</v>
      </c>
      <c r="E265" s="129" t="s">
        <v>624</v>
      </c>
      <c r="F265" s="129" t="s">
        <v>211</v>
      </c>
      <c r="G265" s="202">
        <v>635000</v>
      </c>
      <c r="H265" s="202">
        <v>635000</v>
      </c>
      <c r="I265" s="202">
        <v>377690.5</v>
      </c>
      <c r="J265" s="203">
        <f t="shared" si="7"/>
        <v>0.594788188976378</v>
      </c>
    </row>
    <row r="266" spans="1:10" ht="38.25">
      <c r="A266" s="4">
        <f t="shared" si="6"/>
        <v>254</v>
      </c>
      <c r="B266" s="132" t="s">
        <v>626</v>
      </c>
      <c r="C266" s="129" t="s">
        <v>240</v>
      </c>
      <c r="D266" s="129" t="s">
        <v>329</v>
      </c>
      <c r="E266" s="129" t="s">
        <v>627</v>
      </c>
      <c r="F266" s="129" t="s">
        <v>211</v>
      </c>
      <c r="G266" s="202">
        <v>100000</v>
      </c>
      <c r="H266" s="202">
        <v>100000</v>
      </c>
      <c r="I266" s="202">
        <v>99945.5</v>
      </c>
      <c r="J266" s="203">
        <f t="shared" si="7"/>
        <v>0.999455</v>
      </c>
    </row>
    <row r="267" spans="1:10" ht="12.75">
      <c r="A267" s="4">
        <f t="shared" si="6"/>
        <v>255</v>
      </c>
      <c r="B267" s="132" t="s">
        <v>530</v>
      </c>
      <c r="C267" s="129" t="s">
        <v>240</v>
      </c>
      <c r="D267" s="129" t="s">
        <v>329</v>
      </c>
      <c r="E267" s="129" t="s">
        <v>627</v>
      </c>
      <c r="F267" s="129" t="s">
        <v>531</v>
      </c>
      <c r="G267" s="202">
        <v>100000</v>
      </c>
      <c r="H267" s="202">
        <v>100000</v>
      </c>
      <c r="I267" s="202">
        <v>99945.5</v>
      </c>
      <c r="J267" s="203">
        <f t="shared" si="7"/>
        <v>0.999455</v>
      </c>
    </row>
    <row r="268" spans="1:10" ht="25.5">
      <c r="A268" s="4">
        <f t="shared" si="6"/>
        <v>256</v>
      </c>
      <c r="B268" s="132" t="s">
        <v>628</v>
      </c>
      <c r="C268" s="129" t="s">
        <v>240</v>
      </c>
      <c r="D268" s="129" t="s">
        <v>329</v>
      </c>
      <c r="E268" s="129" t="s">
        <v>629</v>
      </c>
      <c r="F268" s="129" t="s">
        <v>211</v>
      </c>
      <c r="G268" s="202">
        <v>80000</v>
      </c>
      <c r="H268" s="202">
        <v>80000</v>
      </c>
      <c r="I268" s="202">
        <v>31000</v>
      </c>
      <c r="J268" s="203">
        <f t="shared" si="7"/>
        <v>0.3875</v>
      </c>
    </row>
    <row r="269" spans="1:10" ht="25.5">
      <c r="A269" s="4">
        <f t="shared" si="6"/>
        <v>257</v>
      </c>
      <c r="B269" s="132" t="s">
        <v>417</v>
      </c>
      <c r="C269" s="129" t="s">
        <v>240</v>
      </c>
      <c r="D269" s="129" t="s">
        <v>329</v>
      </c>
      <c r="E269" s="129" t="s">
        <v>629</v>
      </c>
      <c r="F269" s="129" t="s">
        <v>418</v>
      </c>
      <c r="G269" s="202">
        <v>80000</v>
      </c>
      <c r="H269" s="202">
        <v>80000</v>
      </c>
      <c r="I269" s="202">
        <v>31000</v>
      </c>
      <c r="J269" s="203">
        <f t="shared" si="7"/>
        <v>0.3875</v>
      </c>
    </row>
    <row r="270" spans="1:10" ht="25.5">
      <c r="A270" s="4">
        <f aca="true" t="shared" si="8" ref="A270:A333">1+A269</f>
        <v>258</v>
      </c>
      <c r="B270" s="132" t="s">
        <v>630</v>
      </c>
      <c r="C270" s="129" t="s">
        <v>240</v>
      </c>
      <c r="D270" s="129" t="s">
        <v>329</v>
      </c>
      <c r="E270" s="129" t="s">
        <v>631</v>
      </c>
      <c r="F270" s="129" t="s">
        <v>211</v>
      </c>
      <c r="G270" s="202">
        <v>355000</v>
      </c>
      <c r="H270" s="202">
        <v>355000</v>
      </c>
      <c r="I270" s="202">
        <v>208120</v>
      </c>
      <c r="J270" s="203">
        <f t="shared" si="7"/>
        <v>0.5862535211267605</v>
      </c>
    </row>
    <row r="271" spans="1:11" ht="25.5">
      <c r="A271" s="4">
        <f t="shared" si="8"/>
        <v>259</v>
      </c>
      <c r="B271" s="132" t="s">
        <v>417</v>
      </c>
      <c r="C271" s="129" t="s">
        <v>240</v>
      </c>
      <c r="D271" s="129" t="s">
        <v>329</v>
      </c>
      <c r="E271" s="129" t="s">
        <v>631</v>
      </c>
      <c r="F271" s="129" t="s">
        <v>418</v>
      </c>
      <c r="G271" s="202">
        <v>53120</v>
      </c>
      <c r="H271" s="202">
        <v>53120</v>
      </c>
      <c r="I271" s="202">
        <v>53120</v>
      </c>
      <c r="J271" s="203">
        <f aca="true" t="shared" si="9" ref="J271:J334">I271/H271</f>
        <v>1</v>
      </c>
      <c r="K271" s="196">
        <v>9142349.99</v>
      </c>
    </row>
    <row r="272" spans="1:10" ht="38.25">
      <c r="A272" s="4">
        <f t="shared" si="8"/>
        <v>260</v>
      </c>
      <c r="B272" s="132" t="s">
        <v>632</v>
      </c>
      <c r="C272" s="129" t="s">
        <v>240</v>
      </c>
      <c r="D272" s="129" t="s">
        <v>329</v>
      </c>
      <c r="E272" s="129" t="s">
        <v>631</v>
      </c>
      <c r="F272" s="129" t="s">
        <v>633</v>
      </c>
      <c r="G272" s="202">
        <v>301880</v>
      </c>
      <c r="H272" s="202">
        <v>301880</v>
      </c>
      <c r="I272" s="202">
        <v>155000</v>
      </c>
      <c r="J272" s="203">
        <f t="shared" si="9"/>
        <v>0.5134490526036836</v>
      </c>
    </row>
    <row r="273" spans="1:10" ht="38.25">
      <c r="A273" s="4">
        <f t="shared" si="8"/>
        <v>261</v>
      </c>
      <c r="B273" s="132" t="s">
        <v>634</v>
      </c>
      <c r="C273" s="129" t="s">
        <v>240</v>
      </c>
      <c r="D273" s="129" t="s">
        <v>329</v>
      </c>
      <c r="E273" s="129" t="s">
        <v>635</v>
      </c>
      <c r="F273" s="129" t="s">
        <v>211</v>
      </c>
      <c r="G273" s="202">
        <v>40000</v>
      </c>
      <c r="H273" s="202">
        <v>40000</v>
      </c>
      <c r="I273" s="202">
        <v>10600</v>
      </c>
      <c r="J273" s="203">
        <f t="shared" si="9"/>
        <v>0.265</v>
      </c>
    </row>
    <row r="274" spans="1:11" ht="25.5">
      <c r="A274" s="4">
        <f t="shared" si="8"/>
        <v>262</v>
      </c>
      <c r="B274" s="132" t="s">
        <v>417</v>
      </c>
      <c r="C274" s="129" t="s">
        <v>240</v>
      </c>
      <c r="D274" s="129" t="s">
        <v>329</v>
      </c>
      <c r="E274" s="129" t="s">
        <v>635</v>
      </c>
      <c r="F274" s="129" t="s">
        <v>418</v>
      </c>
      <c r="G274" s="202">
        <v>40000</v>
      </c>
      <c r="H274" s="202">
        <v>40000</v>
      </c>
      <c r="I274" s="202">
        <v>10600</v>
      </c>
      <c r="J274" s="203">
        <f t="shared" si="9"/>
        <v>0.265</v>
      </c>
      <c r="K274" s="196">
        <v>2025500</v>
      </c>
    </row>
    <row r="275" spans="1:10" ht="25.5">
      <c r="A275" s="4">
        <f t="shared" si="8"/>
        <v>263</v>
      </c>
      <c r="B275" s="132" t="s">
        <v>636</v>
      </c>
      <c r="C275" s="129" t="s">
        <v>240</v>
      </c>
      <c r="D275" s="129" t="s">
        <v>329</v>
      </c>
      <c r="E275" s="129" t="s">
        <v>637</v>
      </c>
      <c r="F275" s="129" t="s">
        <v>211</v>
      </c>
      <c r="G275" s="202">
        <v>50000</v>
      </c>
      <c r="H275" s="202">
        <v>50000</v>
      </c>
      <c r="I275" s="202">
        <v>28025</v>
      </c>
      <c r="J275" s="203">
        <f t="shared" si="9"/>
        <v>0.5605</v>
      </c>
    </row>
    <row r="276" spans="1:10" ht="25.5">
      <c r="A276" s="4">
        <f t="shared" si="8"/>
        <v>264</v>
      </c>
      <c r="B276" s="132" t="s">
        <v>417</v>
      </c>
      <c r="C276" s="129" t="s">
        <v>240</v>
      </c>
      <c r="D276" s="129" t="s">
        <v>329</v>
      </c>
      <c r="E276" s="129" t="s">
        <v>637</v>
      </c>
      <c r="F276" s="129" t="s">
        <v>418</v>
      </c>
      <c r="G276" s="202">
        <v>50000</v>
      </c>
      <c r="H276" s="202">
        <v>50000</v>
      </c>
      <c r="I276" s="202">
        <v>28025</v>
      </c>
      <c r="J276" s="203">
        <f t="shared" si="9"/>
        <v>0.5605</v>
      </c>
    </row>
    <row r="277" spans="1:10" ht="25.5">
      <c r="A277" s="4">
        <f t="shared" si="8"/>
        <v>265</v>
      </c>
      <c r="B277" s="132" t="s">
        <v>638</v>
      </c>
      <c r="C277" s="129" t="s">
        <v>240</v>
      </c>
      <c r="D277" s="129" t="s">
        <v>329</v>
      </c>
      <c r="E277" s="129" t="s">
        <v>639</v>
      </c>
      <c r="F277" s="129" t="s">
        <v>211</v>
      </c>
      <c r="G277" s="202">
        <v>10000</v>
      </c>
      <c r="H277" s="202">
        <v>10000</v>
      </c>
      <c r="I277" s="202">
        <v>0</v>
      </c>
      <c r="J277" s="203">
        <f t="shared" si="9"/>
        <v>0</v>
      </c>
    </row>
    <row r="278" spans="1:10" ht="25.5">
      <c r="A278" s="4">
        <f t="shared" si="8"/>
        <v>266</v>
      </c>
      <c r="B278" s="132" t="s">
        <v>417</v>
      </c>
      <c r="C278" s="129" t="s">
        <v>240</v>
      </c>
      <c r="D278" s="129" t="s">
        <v>329</v>
      </c>
      <c r="E278" s="129" t="s">
        <v>639</v>
      </c>
      <c r="F278" s="129" t="s">
        <v>418</v>
      </c>
      <c r="G278" s="202">
        <v>10000</v>
      </c>
      <c r="H278" s="202">
        <v>10000</v>
      </c>
      <c r="I278" s="202">
        <v>0</v>
      </c>
      <c r="J278" s="203">
        <f t="shared" si="9"/>
        <v>0</v>
      </c>
    </row>
    <row r="279" spans="1:10" ht="12.75">
      <c r="A279" s="4">
        <f t="shared" si="8"/>
        <v>267</v>
      </c>
      <c r="B279" s="132" t="s">
        <v>409</v>
      </c>
      <c r="C279" s="129" t="s">
        <v>240</v>
      </c>
      <c r="D279" s="129" t="s">
        <v>329</v>
      </c>
      <c r="E279" s="129" t="s">
        <v>410</v>
      </c>
      <c r="F279" s="129" t="s">
        <v>211</v>
      </c>
      <c r="G279" s="202">
        <v>68492572</v>
      </c>
      <c r="H279" s="202">
        <v>68492572</v>
      </c>
      <c r="I279" s="202">
        <f>55430498.34+6485235.84</f>
        <v>61915734.18000001</v>
      </c>
      <c r="J279" s="203">
        <f t="shared" si="9"/>
        <v>0.9039773565518902</v>
      </c>
    </row>
    <row r="280" spans="1:10" ht="12.75">
      <c r="A280" s="4">
        <f t="shared" si="8"/>
        <v>268</v>
      </c>
      <c r="B280" s="132" t="s">
        <v>411</v>
      </c>
      <c r="C280" s="129" t="s">
        <v>240</v>
      </c>
      <c r="D280" s="129" t="s">
        <v>329</v>
      </c>
      <c r="E280" s="129" t="s">
        <v>410</v>
      </c>
      <c r="F280" s="129" t="s">
        <v>211</v>
      </c>
      <c r="G280" s="202">
        <v>68492572</v>
      </c>
      <c r="H280" s="202">
        <v>68492572</v>
      </c>
      <c r="I280" s="202">
        <f>55430498.34+6485235.84</f>
        <v>61915734.18000001</v>
      </c>
      <c r="J280" s="203">
        <f t="shared" si="9"/>
        <v>0.9039773565518902</v>
      </c>
    </row>
    <row r="281" spans="1:10" ht="25.5">
      <c r="A281" s="4">
        <f t="shared" si="8"/>
        <v>269</v>
      </c>
      <c r="B281" s="132" t="s">
        <v>640</v>
      </c>
      <c r="C281" s="129" t="s">
        <v>240</v>
      </c>
      <c r="D281" s="129" t="s">
        <v>329</v>
      </c>
      <c r="E281" s="129" t="s">
        <v>641</v>
      </c>
      <c r="F281" s="129" t="s">
        <v>211</v>
      </c>
      <c r="G281" s="202">
        <v>191512</v>
      </c>
      <c r="H281" s="202">
        <v>191512</v>
      </c>
      <c r="I281" s="202">
        <v>191512</v>
      </c>
      <c r="J281" s="203">
        <f t="shared" si="9"/>
        <v>1</v>
      </c>
    </row>
    <row r="282" spans="1:10" ht="25.5">
      <c r="A282" s="4">
        <f t="shared" si="8"/>
        <v>270</v>
      </c>
      <c r="B282" s="132" t="s">
        <v>642</v>
      </c>
      <c r="C282" s="129" t="s">
        <v>240</v>
      </c>
      <c r="D282" s="129" t="s">
        <v>329</v>
      </c>
      <c r="E282" s="129" t="s">
        <v>641</v>
      </c>
      <c r="F282" s="129" t="s">
        <v>643</v>
      </c>
      <c r="G282" s="202">
        <v>191512</v>
      </c>
      <c r="H282" s="202">
        <v>191512</v>
      </c>
      <c r="I282" s="202">
        <v>191512</v>
      </c>
      <c r="J282" s="203">
        <f t="shared" si="9"/>
        <v>1</v>
      </c>
    </row>
    <row r="283" spans="1:10" ht="51">
      <c r="A283" s="4">
        <f t="shared" si="8"/>
        <v>271</v>
      </c>
      <c r="B283" s="132" t="s">
        <v>644</v>
      </c>
      <c r="C283" s="129" t="s">
        <v>240</v>
      </c>
      <c r="D283" s="129" t="s">
        <v>329</v>
      </c>
      <c r="E283" s="129" t="s">
        <v>645</v>
      </c>
      <c r="F283" s="129" t="s">
        <v>211</v>
      </c>
      <c r="G283" s="202">
        <v>8414000</v>
      </c>
      <c r="H283" s="202">
        <v>8414000</v>
      </c>
      <c r="I283" s="202">
        <v>8165756.03</v>
      </c>
      <c r="J283" s="203">
        <f t="shared" si="9"/>
        <v>0.970496319229855</v>
      </c>
    </row>
    <row r="284" spans="1:10" ht="25.5">
      <c r="A284" s="4">
        <f t="shared" si="8"/>
        <v>272</v>
      </c>
      <c r="B284" s="132" t="s">
        <v>417</v>
      </c>
      <c r="C284" s="129" t="s">
        <v>240</v>
      </c>
      <c r="D284" s="129" t="s">
        <v>329</v>
      </c>
      <c r="E284" s="129" t="s">
        <v>645</v>
      </c>
      <c r="F284" s="129" t="s">
        <v>418</v>
      </c>
      <c r="G284" s="202">
        <v>114000</v>
      </c>
      <c r="H284" s="202">
        <v>114000</v>
      </c>
      <c r="I284" s="202">
        <v>113648.71</v>
      </c>
      <c r="J284" s="203">
        <f t="shared" si="9"/>
        <v>0.9969185087719299</v>
      </c>
    </row>
    <row r="285" spans="1:10" ht="25.5">
      <c r="A285" s="4">
        <f t="shared" si="8"/>
        <v>273</v>
      </c>
      <c r="B285" s="132" t="s">
        <v>611</v>
      </c>
      <c r="C285" s="129" t="s">
        <v>240</v>
      </c>
      <c r="D285" s="129" t="s">
        <v>329</v>
      </c>
      <c r="E285" s="129" t="s">
        <v>645</v>
      </c>
      <c r="F285" s="129" t="s">
        <v>612</v>
      </c>
      <c r="G285" s="202">
        <v>8300000</v>
      </c>
      <c r="H285" s="202">
        <v>8300000</v>
      </c>
      <c r="I285" s="202">
        <v>8052107.32</v>
      </c>
      <c r="J285" s="203">
        <f t="shared" si="9"/>
        <v>0.9701334120481928</v>
      </c>
    </row>
    <row r="286" spans="1:10" ht="63.75">
      <c r="A286" s="4">
        <f t="shared" si="8"/>
        <v>274</v>
      </c>
      <c r="B286" s="132" t="s">
        <v>646</v>
      </c>
      <c r="C286" s="129" t="s">
        <v>240</v>
      </c>
      <c r="D286" s="129" t="s">
        <v>329</v>
      </c>
      <c r="E286" s="129" t="s">
        <v>647</v>
      </c>
      <c r="F286" s="129" t="s">
        <v>211</v>
      </c>
      <c r="G286" s="202">
        <v>52062060</v>
      </c>
      <c r="H286" s="202">
        <v>52062060</v>
      </c>
      <c r="I286" s="202">
        <v>47073230.31</v>
      </c>
      <c r="J286" s="203">
        <f t="shared" si="9"/>
        <v>0.9041753305574156</v>
      </c>
    </row>
    <row r="287" spans="1:10" ht="25.5">
      <c r="A287" s="4">
        <f t="shared" si="8"/>
        <v>275</v>
      </c>
      <c r="B287" s="132" t="s">
        <v>417</v>
      </c>
      <c r="C287" s="129" t="s">
        <v>240</v>
      </c>
      <c r="D287" s="129" t="s">
        <v>329</v>
      </c>
      <c r="E287" s="129" t="s">
        <v>647</v>
      </c>
      <c r="F287" s="129" t="s">
        <v>418</v>
      </c>
      <c r="G287" s="202">
        <v>607000</v>
      </c>
      <c r="H287" s="202">
        <v>607000</v>
      </c>
      <c r="I287" s="202">
        <v>587118.05</v>
      </c>
      <c r="J287" s="203">
        <f t="shared" si="9"/>
        <v>0.9672455518945635</v>
      </c>
    </row>
    <row r="288" spans="1:10" ht="25.5">
      <c r="A288" s="4">
        <f t="shared" si="8"/>
        <v>276</v>
      </c>
      <c r="B288" s="132" t="s">
        <v>611</v>
      </c>
      <c r="C288" s="129" t="s">
        <v>240</v>
      </c>
      <c r="D288" s="129" t="s">
        <v>329</v>
      </c>
      <c r="E288" s="129" t="s">
        <v>647</v>
      </c>
      <c r="F288" s="129" t="s">
        <v>612</v>
      </c>
      <c r="G288" s="202">
        <v>51455060</v>
      </c>
      <c r="H288" s="202">
        <v>51455060</v>
      </c>
      <c r="I288" s="202">
        <v>46486112.26</v>
      </c>
      <c r="J288" s="203">
        <f t="shared" si="9"/>
        <v>0.9034313099625187</v>
      </c>
    </row>
    <row r="289" spans="1:10" ht="25.5">
      <c r="A289" s="4">
        <f t="shared" si="8"/>
        <v>277</v>
      </c>
      <c r="B289" s="132" t="s">
        <v>648</v>
      </c>
      <c r="C289" s="129" t="s">
        <v>240</v>
      </c>
      <c r="D289" s="129" t="s">
        <v>329</v>
      </c>
      <c r="E289" s="129" t="s">
        <v>649</v>
      </c>
      <c r="F289" s="129" t="s">
        <v>211</v>
      </c>
      <c r="G289" s="202">
        <v>7825000</v>
      </c>
      <c r="H289" s="202">
        <v>7825000</v>
      </c>
      <c r="I289" s="202">
        <v>6485235.84</v>
      </c>
      <c r="J289" s="203">
        <f t="shared" si="9"/>
        <v>0.8287841329073482</v>
      </c>
    </row>
    <row r="290" spans="1:10" ht="25.5">
      <c r="A290" s="4">
        <f t="shared" si="8"/>
        <v>278</v>
      </c>
      <c r="B290" s="132" t="s">
        <v>417</v>
      </c>
      <c r="C290" s="129" t="s">
        <v>240</v>
      </c>
      <c r="D290" s="129" t="s">
        <v>329</v>
      </c>
      <c r="E290" s="129" t="s">
        <v>649</v>
      </c>
      <c r="F290" s="129" t="s">
        <v>418</v>
      </c>
      <c r="G290" s="202">
        <v>116000</v>
      </c>
      <c r="H290" s="202">
        <v>116000</v>
      </c>
      <c r="I290" s="202">
        <v>86052.96</v>
      </c>
      <c r="J290" s="203">
        <f t="shared" si="9"/>
        <v>0.7418358620689656</v>
      </c>
    </row>
    <row r="291" spans="1:10" ht="25.5">
      <c r="A291" s="4">
        <f t="shared" si="8"/>
        <v>279</v>
      </c>
      <c r="B291" s="132" t="s">
        <v>611</v>
      </c>
      <c r="C291" s="129" t="s">
        <v>240</v>
      </c>
      <c r="D291" s="129" t="s">
        <v>329</v>
      </c>
      <c r="E291" s="129" t="s">
        <v>649</v>
      </c>
      <c r="F291" s="129" t="s">
        <v>612</v>
      </c>
      <c r="G291" s="202">
        <v>7709000</v>
      </c>
      <c r="H291" s="202">
        <v>7709000</v>
      </c>
      <c r="I291" s="202">
        <v>6399182.88</v>
      </c>
      <c r="J291" s="203">
        <f t="shared" si="9"/>
        <v>0.8300924737320016</v>
      </c>
    </row>
    <row r="292" spans="1:10" ht="12.75">
      <c r="A292" s="4">
        <f t="shared" si="8"/>
        <v>280</v>
      </c>
      <c r="B292" s="132" t="s">
        <v>69</v>
      </c>
      <c r="C292" s="129" t="s">
        <v>240</v>
      </c>
      <c r="D292" s="129" t="s">
        <v>330</v>
      </c>
      <c r="E292" s="129" t="s">
        <v>210</v>
      </c>
      <c r="F292" s="129" t="s">
        <v>211</v>
      </c>
      <c r="G292" s="202">
        <v>3238940</v>
      </c>
      <c r="H292" s="202">
        <v>3238940</v>
      </c>
      <c r="I292" s="202">
        <v>3174525.71</v>
      </c>
      <c r="J292" s="203">
        <f t="shared" si="9"/>
        <v>0.9801125399050307</v>
      </c>
    </row>
    <row r="293" spans="1:10" ht="12.75">
      <c r="A293" s="4">
        <f t="shared" si="8"/>
        <v>281</v>
      </c>
      <c r="B293" s="132" t="s">
        <v>409</v>
      </c>
      <c r="C293" s="129" t="s">
        <v>240</v>
      </c>
      <c r="D293" s="129" t="s">
        <v>330</v>
      </c>
      <c r="E293" s="129" t="s">
        <v>410</v>
      </c>
      <c r="F293" s="129" t="s">
        <v>211</v>
      </c>
      <c r="G293" s="202">
        <v>3238940</v>
      </c>
      <c r="H293" s="202">
        <v>3238940</v>
      </c>
      <c r="I293" s="202">
        <v>3174525.71</v>
      </c>
      <c r="J293" s="203">
        <f t="shared" si="9"/>
        <v>0.9801125399050307</v>
      </c>
    </row>
    <row r="294" spans="1:10" ht="12.75">
      <c r="A294" s="4">
        <f t="shared" si="8"/>
        <v>282</v>
      </c>
      <c r="B294" s="132" t="s">
        <v>411</v>
      </c>
      <c r="C294" s="129" t="s">
        <v>240</v>
      </c>
      <c r="D294" s="129" t="s">
        <v>330</v>
      </c>
      <c r="E294" s="129" t="s">
        <v>410</v>
      </c>
      <c r="F294" s="129" t="s">
        <v>211</v>
      </c>
      <c r="G294" s="202">
        <v>3238940</v>
      </c>
      <c r="H294" s="202">
        <v>3238940</v>
      </c>
      <c r="I294" s="202">
        <v>3174525.71</v>
      </c>
      <c r="J294" s="203">
        <f t="shared" si="9"/>
        <v>0.9801125399050307</v>
      </c>
    </row>
    <row r="295" spans="1:10" ht="51">
      <c r="A295" s="4">
        <f t="shared" si="8"/>
        <v>283</v>
      </c>
      <c r="B295" s="132" t="s">
        <v>644</v>
      </c>
      <c r="C295" s="129" t="s">
        <v>240</v>
      </c>
      <c r="D295" s="129" t="s">
        <v>330</v>
      </c>
      <c r="E295" s="129" t="s">
        <v>645</v>
      </c>
      <c r="F295" s="129" t="s">
        <v>211</v>
      </c>
      <c r="G295" s="202">
        <v>388000</v>
      </c>
      <c r="H295" s="202">
        <v>388000</v>
      </c>
      <c r="I295" s="202">
        <v>383565.02</v>
      </c>
      <c r="J295" s="203">
        <f t="shared" si="9"/>
        <v>0.9885696391752578</v>
      </c>
    </row>
    <row r="296" spans="1:10" ht="25.5">
      <c r="A296" s="4">
        <f t="shared" si="8"/>
        <v>284</v>
      </c>
      <c r="B296" s="132" t="s">
        <v>469</v>
      </c>
      <c r="C296" s="129" t="s">
        <v>240</v>
      </c>
      <c r="D296" s="129" t="s">
        <v>330</v>
      </c>
      <c r="E296" s="129" t="s">
        <v>645</v>
      </c>
      <c r="F296" s="129" t="s">
        <v>470</v>
      </c>
      <c r="G296" s="202">
        <v>384155</v>
      </c>
      <c r="H296" s="202">
        <v>384155</v>
      </c>
      <c r="I296" s="202">
        <v>383565.02</v>
      </c>
      <c r="J296" s="203">
        <f t="shared" si="9"/>
        <v>0.9984642136637556</v>
      </c>
    </row>
    <row r="297" spans="1:10" ht="25.5">
      <c r="A297" s="4">
        <f t="shared" si="8"/>
        <v>285</v>
      </c>
      <c r="B297" s="132" t="s">
        <v>417</v>
      </c>
      <c r="C297" s="129" t="s">
        <v>240</v>
      </c>
      <c r="D297" s="129" t="s">
        <v>330</v>
      </c>
      <c r="E297" s="129" t="s">
        <v>645</v>
      </c>
      <c r="F297" s="129" t="s">
        <v>418</v>
      </c>
      <c r="G297" s="202">
        <v>3845</v>
      </c>
      <c r="H297" s="202">
        <v>3845</v>
      </c>
      <c r="I297" s="202">
        <v>0</v>
      </c>
      <c r="J297" s="203">
        <f t="shared" si="9"/>
        <v>0</v>
      </c>
    </row>
    <row r="298" spans="1:10" ht="63.75">
      <c r="A298" s="4">
        <f t="shared" si="8"/>
        <v>286</v>
      </c>
      <c r="B298" s="132" t="s">
        <v>646</v>
      </c>
      <c r="C298" s="129" t="s">
        <v>240</v>
      </c>
      <c r="D298" s="129" t="s">
        <v>330</v>
      </c>
      <c r="E298" s="129" t="s">
        <v>647</v>
      </c>
      <c r="F298" s="129" t="s">
        <v>211</v>
      </c>
      <c r="G298" s="202">
        <v>2850940</v>
      </c>
      <c r="H298" s="202">
        <v>2850940</v>
      </c>
      <c r="I298" s="202">
        <v>2790960.69</v>
      </c>
      <c r="J298" s="203">
        <f t="shared" si="9"/>
        <v>0.9789615670620918</v>
      </c>
    </row>
    <row r="299" spans="1:10" ht="25.5">
      <c r="A299" s="4">
        <f t="shared" si="8"/>
        <v>287</v>
      </c>
      <c r="B299" s="132" t="s">
        <v>469</v>
      </c>
      <c r="C299" s="129" t="s">
        <v>240</v>
      </c>
      <c r="D299" s="129" t="s">
        <v>330</v>
      </c>
      <c r="E299" s="129" t="s">
        <v>647</v>
      </c>
      <c r="F299" s="129" t="s">
        <v>470</v>
      </c>
      <c r="G299" s="202">
        <v>2436940</v>
      </c>
      <c r="H299" s="202">
        <v>2436940</v>
      </c>
      <c r="I299" s="202">
        <v>2421916.91</v>
      </c>
      <c r="J299" s="203">
        <f t="shared" si="9"/>
        <v>0.9938352647172274</v>
      </c>
    </row>
    <row r="300" spans="1:10" ht="25.5">
      <c r="A300" s="4">
        <f t="shared" si="8"/>
        <v>288</v>
      </c>
      <c r="B300" s="132" t="s">
        <v>417</v>
      </c>
      <c r="C300" s="129" t="s">
        <v>240</v>
      </c>
      <c r="D300" s="129" t="s">
        <v>330</v>
      </c>
      <c r="E300" s="129" t="s">
        <v>647</v>
      </c>
      <c r="F300" s="129" t="s">
        <v>418</v>
      </c>
      <c r="G300" s="202">
        <v>414000</v>
      </c>
      <c r="H300" s="202">
        <v>414000</v>
      </c>
      <c r="I300" s="202">
        <v>369043.78</v>
      </c>
      <c r="J300" s="203">
        <f t="shared" si="9"/>
        <v>0.8914100966183576</v>
      </c>
    </row>
    <row r="301" spans="1:10" ht="38.25">
      <c r="A301" s="4">
        <f t="shared" si="8"/>
        <v>289</v>
      </c>
      <c r="B301" s="132" t="s">
        <v>309</v>
      </c>
      <c r="C301" s="129" t="s">
        <v>240</v>
      </c>
      <c r="D301" s="129" t="s">
        <v>236</v>
      </c>
      <c r="E301" s="129" t="s">
        <v>210</v>
      </c>
      <c r="F301" s="129" t="s">
        <v>211</v>
      </c>
      <c r="G301" s="202">
        <v>89063660</v>
      </c>
      <c r="H301" s="202">
        <v>89063660</v>
      </c>
      <c r="I301" s="202">
        <f>88102660+961000</f>
        <v>89063660</v>
      </c>
      <c r="J301" s="203">
        <f t="shared" si="9"/>
        <v>1</v>
      </c>
    </row>
    <row r="302" spans="1:10" ht="38.25">
      <c r="A302" s="4">
        <f t="shared" si="8"/>
        <v>290</v>
      </c>
      <c r="B302" s="132" t="s">
        <v>310</v>
      </c>
      <c r="C302" s="129" t="s">
        <v>240</v>
      </c>
      <c r="D302" s="129" t="s">
        <v>237</v>
      </c>
      <c r="E302" s="129" t="s">
        <v>210</v>
      </c>
      <c r="F302" s="129" t="s">
        <v>211</v>
      </c>
      <c r="G302" s="202">
        <v>50955000</v>
      </c>
      <c r="H302" s="202">
        <v>50955000</v>
      </c>
      <c r="I302" s="202">
        <v>50955000</v>
      </c>
      <c r="J302" s="203">
        <f t="shared" si="9"/>
        <v>1</v>
      </c>
    </row>
    <row r="303" spans="1:10" ht="38.25">
      <c r="A303" s="4">
        <f t="shared" si="8"/>
        <v>291</v>
      </c>
      <c r="B303" s="132" t="s">
        <v>504</v>
      </c>
      <c r="C303" s="129" t="s">
        <v>240</v>
      </c>
      <c r="D303" s="129" t="s">
        <v>237</v>
      </c>
      <c r="E303" s="129" t="s">
        <v>353</v>
      </c>
      <c r="F303" s="129" t="s">
        <v>211</v>
      </c>
      <c r="G303" s="202">
        <v>50955000</v>
      </c>
      <c r="H303" s="202">
        <v>50955000</v>
      </c>
      <c r="I303" s="202">
        <v>50955000</v>
      </c>
      <c r="J303" s="203">
        <f t="shared" si="9"/>
        <v>1</v>
      </c>
    </row>
    <row r="304" spans="1:10" ht="25.5">
      <c r="A304" s="4">
        <f t="shared" si="8"/>
        <v>292</v>
      </c>
      <c r="B304" s="132" t="s">
        <v>650</v>
      </c>
      <c r="C304" s="129" t="s">
        <v>240</v>
      </c>
      <c r="D304" s="129" t="s">
        <v>237</v>
      </c>
      <c r="E304" s="129" t="s">
        <v>651</v>
      </c>
      <c r="F304" s="129" t="s">
        <v>211</v>
      </c>
      <c r="G304" s="202">
        <v>50955000</v>
      </c>
      <c r="H304" s="202">
        <v>50955000</v>
      </c>
      <c r="I304" s="202">
        <v>50955000</v>
      </c>
      <c r="J304" s="203">
        <f t="shared" si="9"/>
        <v>1</v>
      </c>
    </row>
    <row r="305" spans="1:10" ht="25.5">
      <c r="A305" s="4">
        <f t="shared" si="8"/>
        <v>293</v>
      </c>
      <c r="B305" s="132" t="s">
        <v>652</v>
      </c>
      <c r="C305" s="129" t="s">
        <v>240</v>
      </c>
      <c r="D305" s="129" t="s">
        <v>237</v>
      </c>
      <c r="E305" s="129" t="s">
        <v>653</v>
      </c>
      <c r="F305" s="129" t="s">
        <v>211</v>
      </c>
      <c r="G305" s="202">
        <v>18326000</v>
      </c>
      <c r="H305" s="202">
        <v>18326000</v>
      </c>
      <c r="I305" s="202">
        <v>18326000</v>
      </c>
      <c r="J305" s="203">
        <f t="shared" si="9"/>
        <v>1</v>
      </c>
    </row>
    <row r="306" spans="1:10" ht="12.75">
      <c r="A306" s="4">
        <f t="shared" si="8"/>
        <v>294</v>
      </c>
      <c r="B306" s="132" t="s">
        <v>654</v>
      </c>
      <c r="C306" s="129" t="s">
        <v>240</v>
      </c>
      <c r="D306" s="129" t="s">
        <v>237</v>
      </c>
      <c r="E306" s="129" t="s">
        <v>653</v>
      </c>
      <c r="F306" s="129" t="s">
        <v>655</v>
      </c>
      <c r="G306" s="202">
        <v>18326000</v>
      </c>
      <c r="H306" s="202">
        <v>18326000</v>
      </c>
      <c r="I306" s="202">
        <v>18326000</v>
      </c>
      <c r="J306" s="203">
        <f t="shared" si="9"/>
        <v>1</v>
      </c>
    </row>
    <row r="307" spans="1:10" ht="38.25">
      <c r="A307" s="4">
        <f t="shared" si="8"/>
        <v>295</v>
      </c>
      <c r="B307" s="132" t="s">
        <v>656</v>
      </c>
      <c r="C307" s="129" t="s">
        <v>240</v>
      </c>
      <c r="D307" s="129" t="s">
        <v>237</v>
      </c>
      <c r="E307" s="129" t="s">
        <v>657</v>
      </c>
      <c r="F307" s="129" t="s">
        <v>211</v>
      </c>
      <c r="G307" s="202">
        <v>32629000</v>
      </c>
      <c r="H307" s="202">
        <v>32629000</v>
      </c>
      <c r="I307" s="202">
        <v>32629000</v>
      </c>
      <c r="J307" s="203">
        <f t="shared" si="9"/>
        <v>1</v>
      </c>
    </row>
    <row r="308" spans="1:10" ht="12.75">
      <c r="A308" s="4">
        <f t="shared" si="8"/>
        <v>296</v>
      </c>
      <c r="B308" s="132" t="s">
        <v>654</v>
      </c>
      <c r="C308" s="129" t="s">
        <v>240</v>
      </c>
      <c r="D308" s="129" t="s">
        <v>237</v>
      </c>
      <c r="E308" s="129" t="s">
        <v>657</v>
      </c>
      <c r="F308" s="129" t="s">
        <v>655</v>
      </c>
      <c r="G308" s="202">
        <v>32629000</v>
      </c>
      <c r="H308" s="202">
        <v>32629000</v>
      </c>
      <c r="I308" s="202">
        <v>32629000</v>
      </c>
      <c r="J308" s="203">
        <f t="shared" si="9"/>
        <v>1</v>
      </c>
    </row>
    <row r="309" spans="1:10" ht="12.75">
      <c r="A309" s="4">
        <f t="shared" si="8"/>
        <v>297</v>
      </c>
      <c r="B309" s="132" t="s">
        <v>311</v>
      </c>
      <c r="C309" s="129" t="s">
        <v>240</v>
      </c>
      <c r="D309" s="129" t="s">
        <v>238</v>
      </c>
      <c r="E309" s="129" t="s">
        <v>210</v>
      </c>
      <c r="F309" s="129" t="s">
        <v>211</v>
      </c>
      <c r="G309" s="202">
        <v>38108660</v>
      </c>
      <c r="H309" s="202">
        <v>38108660</v>
      </c>
      <c r="I309" s="202">
        <f>37147660+961000</f>
        <v>38108660</v>
      </c>
      <c r="J309" s="203">
        <f t="shared" si="9"/>
        <v>1</v>
      </c>
    </row>
    <row r="310" spans="1:10" ht="38.25">
      <c r="A310" s="4">
        <f t="shared" si="8"/>
        <v>298</v>
      </c>
      <c r="B310" s="132" t="s">
        <v>497</v>
      </c>
      <c r="C310" s="129" t="s">
        <v>240</v>
      </c>
      <c r="D310" s="129" t="s">
        <v>238</v>
      </c>
      <c r="E310" s="129" t="s">
        <v>241</v>
      </c>
      <c r="F310" s="129" t="s">
        <v>211</v>
      </c>
      <c r="G310" s="202">
        <v>961500</v>
      </c>
      <c r="H310" s="202">
        <v>961500</v>
      </c>
      <c r="I310" s="202">
        <f>500+961000</f>
        <v>961500</v>
      </c>
      <c r="J310" s="203">
        <f t="shared" si="9"/>
        <v>1</v>
      </c>
    </row>
    <row r="311" spans="1:10" ht="38.25">
      <c r="A311" s="4">
        <f t="shared" si="8"/>
        <v>299</v>
      </c>
      <c r="B311" s="132" t="s">
        <v>498</v>
      </c>
      <c r="C311" s="129" t="s">
        <v>240</v>
      </c>
      <c r="D311" s="129" t="s">
        <v>238</v>
      </c>
      <c r="E311" s="129" t="s">
        <v>499</v>
      </c>
      <c r="F311" s="129" t="s">
        <v>211</v>
      </c>
      <c r="G311" s="202">
        <v>961500</v>
      </c>
      <c r="H311" s="202">
        <v>961500</v>
      </c>
      <c r="I311" s="202">
        <f>500+961000</f>
        <v>961500</v>
      </c>
      <c r="J311" s="203">
        <f t="shared" si="9"/>
        <v>1</v>
      </c>
    </row>
    <row r="312" spans="1:10" ht="76.5">
      <c r="A312" s="4">
        <f t="shared" si="8"/>
        <v>300</v>
      </c>
      <c r="B312" s="132" t="s">
        <v>500</v>
      </c>
      <c r="C312" s="129" t="s">
        <v>240</v>
      </c>
      <c r="D312" s="129" t="s">
        <v>238</v>
      </c>
      <c r="E312" s="129" t="s">
        <v>501</v>
      </c>
      <c r="F312" s="129" t="s">
        <v>211</v>
      </c>
      <c r="G312" s="202">
        <v>500</v>
      </c>
      <c r="H312" s="202">
        <v>500</v>
      </c>
      <c r="I312" s="202">
        <v>500</v>
      </c>
      <c r="J312" s="203">
        <f t="shared" si="9"/>
        <v>1</v>
      </c>
    </row>
    <row r="313" spans="1:10" ht="12.75">
      <c r="A313" s="4">
        <f t="shared" si="8"/>
        <v>301</v>
      </c>
      <c r="B313" s="132" t="s">
        <v>550</v>
      </c>
      <c r="C313" s="129" t="s">
        <v>240</v>
      </c>
      <c r="D313" s="129" t="s">
        <v>238</v>
      </c>
      <c r="E313" s="129" t="s">
        <v>501</v>
      </c>
      <c r="F313" s="129" t="s">
        <v>551</v>
      </c>
      <c r="G313" s="202">
        <v>500</v>
      </c>
      <c r="H313" s="202">
        <v>500</v>
      </c>
      <c r="I313" s="202">
        <v>500</v>
      </c>
      <c r="J313" s="203">
        <f t="shared" si="9"/>
        <v>1</v>
      </c>
    </row>
    <row r="314" spans="1:10" ht="51">
      <c r="A314" s="4">
        <f t="shared" si="8"/>
        <v>302</v>
      </c>
      <c r="B314" s="132" t="s">
        <v>658</v>
      </c>
      <c r="C314" s="129" t="s">
        <v>240</v>
      </c>
      <c r="D314" s="129" t="s">
        <v>238</v>
      </c>
      <c r="E314" s="129" t="s">
        <v>659</v>
      </c>
      <c r="F314" s="129" t="s">
        <v>211</v>
      </c>
      <c r="G314" s="202">
        <v>961000</v>
      </c>
      <c r="H314" s="202">
        <v>961000</v>
      </c>
      <c r="I314" s="202">
        <v>961000</v>
      </c>
      <c r="J314" s="203">
        <f t="shared" si="9"/>
        <v>1</v>
      </c>
    </row>
    <row r="315" spans="1:10" ht="12.75">
      <c r="A315" s="4">
        <f t="shared" si="8"/>
        <v>303</v>
      </c>
      <c r="B315" s="132" t="s">
        <v>550</v>
      </c>
      <c r="C315" s="129" t="s">
        <v>240</v>
      </c>
      <c r="D315" s="129" t="s">
        <v>238</v>
      </c>
      <c r="E315" s="129" t="s">
        <v>659</v>
      </c>
      <c r="F315" s="129" t="s">
        <v>551</v>
      </c>
      <c r="G315" s="202">
        <v>961000</v>
      </c>
      <c r="H315" s="202">
        <v>961000</v>
      </c>
      <c r="I315" s="202">
        <v>961000</v>
      </c>
      <c r="J315" s="203">
        <f t="shared" si="9"/>
        <v>1</v>
      </c>
    </row>
    <row r="316" spans="1:10" ht="38.25">
      <c r="A316" s="4">
        <f t="shared" si="8"/>
        <v>304</v>
      </c>
      <c r="B316" s="132" t="s">
        <v>504</v>
      </c>
      <c r="C316" s="129" t="s">
        <v>240</v>
      </c>
      <c r="D316" s="129" t="s">
        <v>238</v>
      </c>
      <c r="E316" s="129" t="s">
        <v>353</v>
      </c>
      <c r="F316" s="129" t="s">
        <v>211</v>
      </c>
      <c r="G316" s="202">
        <v>37147160</v>
      </c>
      <c r="H316" s="202">
        <v>37147160</v>
      </c>
      <c r="I316" s="202">
        <v>37147160</v>
      </c>
      <c r="J316" s="203">
        <f t="shared" si="9"/>
        <v>1</v>
      </c>
    </row>
    <row r="317" spans="1:10" ht="25.5">
      <c r="A317" s="4">
        <f t="shared" si="8"/>
        <v>305</v>
      </c>
      <c r="B317" s="132" t="s">
        <v>650</v>
      </c>
      <c r="C317" s="129" t="s">
        <v>240</v>
      </c>
      <c r="D317" s="129" t="s">
        <v>238</v>
      </c>
      <c r="E317" s="129" t="s">
        <v>651</v>
      </c>
      <c r="F317" s="129" t="s">
        <v>211</v>
      </c>
      <c r="G317" s="202">
        <v>37147160</v>
      </c>
      <c r="H317" s="202">
        <v>37147160</v>
      </c>
      <c r="I317" s="202">
        <v>37147160</v>
      </c>
      <c r="J317" s="203">
        <f t="shared" si="9"/>
        <v>1</v>
      </c>
    </row>
    <row r="318" spans="1:10" ht="38.25">
      <c r="A318" s="4">
        <f t="shared" si="8"/>
        <v>306</v>
      </c>
      <c r="B318" s="132" t="s">
        <v>660</v>
      </c>
      <c r="C318" s="129" t="s">
        <v>240</v>
      </c>
      <c r="D318" s="129" t="s">
        <v>238</v>
      </c>
      <c r="E318" s="129" t="s">
        <v>661</v>
      </c>
      <c r="F318" s="129" t="s">
        <v>211</v>
      </c>
      <c r="G318" s="202">
        <v>37147160</v>
      </c>
      <c r="H318" s="202">
        <v>37147160</v>
      </c>
      <c r="I318" s="202">
        <v>37147160</v>
      </c>
      <c r="J318" s="203">
        <f t="shared" si="9"/>
        <v>1</v>
      </c>
    </row>
    <row r="319" spans="1:10" ht="12.75">
      <c r="A319" s="4">
        <f t="shared" si="8"/>
        <v>307</v>
      </c>
      <c r="B319" s="132" t="s">
        <v>550</v>
      </c>
      <c r="C319" s="129" t="s">
        <v>240</v>
      </c>
      <c r="D319" s="129" t="s">
        <v>238</v>
      </c>
      <c r="E319" s="129" t="s">
        <v>661</v>
      </c>
      <c r="F319" s="129" t="s">
        <v>551</v>
      </c>
      <c r="G319" s="202">
        <v>37147160</v>
      </c>
      <c r="H319" s="202">
        <v>37147160</v>
      </c>
      <c r="I319" s="202">
        <v>37147160</v>
      </c>
      <c r="J319" s="203">
        <f t="shared" si="9"/>
        <v>1</v>
      </c>
    </row>
    <row r="320" spans="1:10" ht="38.25">
      <c r="A320" s="16">
        <f t="shared" si="8"/>
        <v>308</v>
      </c>
      <c r="B320" s="208" t="s">
        <v>662</v>
      </c>
      <c r="C320" s="209" t="s">
        <v>312</v>
      </c>
      <c r="D320" s="209" t="s">
        <v>209</v>
      </c>
      <c r="E320" s="209" t="s">
        <v>210</v>
      </c>
      <c r="F320" s="209" t="s">
        <v>211</v>
      </c>
      <c r="G320" s="210">
        <f>497184293.39-5000</f>
        <v>497179293.39</v>
      </c>
      <c r="H320" s="210">
        <v>497184293.39</v>
      </c>
      <c r="I320" s="210">
        <f>486558918.57+2013307.76</f>
        <v>488572226.33</v>
      </c>
      <c r="J320" s="212">
        <f t="shared" si="9"/>
        <v>0.9826783203441937</v>
      </c>
    </row>
    <row r="321" spans="1:10" ht="12.75">
      <c r="A321" s="4">
        <f t="shared" si="8"/>
        <v>309</v>
      </c>
      <c r="B321" s="132" t="s">
        <v>284</v>
      </c>
      <c r="C321" s="129" t="s">
        <v>312</v>
      </c>
      <c r="D321" s="129" t="s">
        <v>161</v>
      </c>
      <c r="E321" s="129" t="s">
        <v>210</v>
      </c>
      <c r="F321" s="129" t="s">
        <v>211</v>
      </c>
      <c r="G321" s="202">
        <f>497184293.39-5000</f>
        <v>497179293.39</v>
      </c>
      <c r="H321" s="202">
        <v>497184293.39</v>
      </c>
      <c r="I321" s="202">
        <f>486558918.57+2013307.76</f>
        <v>488572226.33</v>
      </c>
      <c r="J321" s="203">
        <f t="shared" si="9"/>
        <v>0.9826783203441937</v>
      </c>
    </row>
    <row r="322" spans="1:10" ht="12.75">
      <c r="A322" s="4">
        <f t="shared" si="8"/>
        <v>310</v>
      </c>
      <c r="B322" s="132" t="s">
        <v>313</v>
      </c>
      <c r="C322" s="129" t="s">
        <v>312</v>
      </c>
      <c r="D322" s="129" t="s">
        <v>323</v>
      </c>
      <c r="E322" s="129" t="s">
        <v>210</v>
      </c>
      <c r="F322" s="129" t="s">
        <v>211</v>
      </c>
      <c r="G322" s="202">
        <v>221882018.89</v>
      </c>
      <c r="H322" s="202">
        <v>221882018.89</v>
      </c>
      <c r="I322" s="202">
        <v>217788170.59</v>
      </c>
      <c r="J322" s="203">
        <f t="shared" si="9"/>
        <v>0.981549436405527</v>
      </c>
    </row>
    <row r="323" spans="1:13" ht="38.25">
      <c r="A323" s="4">
        <f t="shared" si="8"/>
        <v>311</v>
      </c>
      <c r="B323" s="132" t="s">
        <v>663</v>
      </c>
      <c r="C323" s="129" t="s">
        <v>312</v>
      </c>
      <c r="D323" s="129" t="s">
        <v>323</v>
      </c>
      <c r="E323" s="129" t="s">
        <v>664</v>
      </c>
      <c r="F323" s="129" t="s">
        <v>211</v>
      </c>
      <c r="G323" s="202">
        <f>220232840.89</f>
        <v>220232840.89</v>
      </c>
      <c r="H323" s="202">
        <v>220232840.89</v>
      </c>
      <c r="I323" s="202">
        <v>216138993.09</v>
      </c>
      <c r="J323" s="203">
        <f t="shared" si="9"/>
        <v>0.9814112746152843</v>
      </c>
      <c r="L323" s="44">
        <f>I324-L324</f>
        <v>-1649177.5</v>
      </c>
      <c r="M323" s="44"/>
    </row>
    <row r="324" spans="1:13" ht="38.25">
      <c r="A324" s="4">
        <f t="shared" si="8"/>
        <v>312</v>
      </c>
      <c r="B324" s="132" t="s">
        <v>665</v>
      </c>
      <c r="C324" s="129" t="s">
        <v>312</v>
      </c>
      <c r="D324" s="129" t="s">
        <v>323</v>
      </c>
      <c r="E324" s="129" t="s">
        <v>666</v>
      </c>
      <c r="F324" s="129" t="s">
        <v>211</v>
      </c>
      <c r="G324" s="202">
        <v>220232840.89</v>
      </c>
      <c r="H324" s="202">
        <v>220232840.89</v>
      </c>
      <c r="I324" s="202">
        <v>216138993.09</v>
      </c>
      <c r="J324" s="203">
        <f t="shared" si="9"/>
        <v>0.9814112746152843</v>
      </c>
      <c r="L324" s="44">
        <f>SUM(L325:L358)</f>
        <v>217788170.59</v>
      </c>
      <c r="M324" s="44">
        <f>L325+L330+L328+L334+L337+L339+L342+L344+L346+L348+L351+L355+L357</f>
        <v>217788170.59</v>
      </c>
    </row>
    <row r="325" spans="1:13" ht="76.5">
      <c r="A325" s="4">
        <f t="shared" si="8"/>
        <v>313</v>
      </c>
      <c r="B325" s="132" t="s">
        <v>667</v>
      </c>
      <c r="C325" s="129" t="s">
        <v>312</v>
      </c>
      <c r="D325" s="129" t="s">
        <v>323</v>
      </c>
      <c r="E325" s="129" t="s">
        <v>668</v>
      </c>
      <c r="F325" s="129" t="s">
        <v>211</v>
      </c>
      <c r="G325" s="202">
        <v>67351889.27</v>
      </c>
      <c r="H325" s="202">
        <v>67351889.27</v>
      </c>
      <c r="I325" s="202">
        <v>67003893.24</v>
      </c>
      <c r="J325" s="203">
        <f t="shared" si="9"/>
        <v>0.9948331660214468</v>
      </c>
      <c r="L325" s="44">
        <f>I326+I327</f>
        <v>67003893.24</v>
      </c>
      <c r="M325" s="44">
        <f>L325-I325</f>
        <v>0</v>
      </c>
    </row>
    <row r="326" spans="1:13" ht="25.5">
      <c r="A326" s="4">
        <f t="shared" si="8"/>
        <v>314</v>
      </c>
      <c r="B326" s="132" t="s">
        <v>469</v>
      </c>
      <c r="C326" s="129" t="s">
        <v>312</v>
      </c>
      <c r="D326" s="129" t="s">
        <v>323</v>
      </c>
      <c r="E326" s="129" t="s">
        <v>668</v>
      </c>
      <c r="F326" s="129" t="s">
        <v>470</v>
      </c>
      <c r="G326" s="202">
        <v>67350878.07</v>
      </c>
      <c r="H326" s="202">
        <v>67350878.07</v>
      </c>
      <c r="I326" s="202">
        <v>67002882.04</v>
      </c>
      <c r="J326" s="203">
        <f t="shared" si="9"/>
        <v>0.9948330884470681</v>
      </c>
      <c r="L326" s="44"/>
      <c r="M326" s="44"/>
    </row>
    <row r="327" spans="1:13" ht="12.75">
      <c r="A327" s="4">
        <f t="shared" si="8"/>
        <v>315</v>
      </c>
      <c r="B327" s="132" t="s">
        <v>451</v>
      </c>
      <c r="C327" s="129" t="s">
        <v>312</v>
      </c>
      <c r="D327" s="129" t="s">
        <v>323</v>
      </c>
      <c r="E327" s="129" t="s">
        <v>668</v>
      </c>
      <c r="F327" s="129" t="s">
        <v>452</v>
      </c>
      <c r="G327" s="202">
        <v>1011.2</v>
      </c>
      <c r="H327" s="202">
        <v>1011.2</v>
      </c>
      <c r="I327" s="202">
        <v>1011.2</v>
      </c>
      <c r="J327" s="203">
        <f t="shared" si="9"/>
        <v>1</v>
      </c>
      <c r="M327" s="44"/>
    </row>
    <row r="328" spans="1:13" ht="114.75">
      <c r="A328" s="4">
        <f t="shared" si="8"/>
        <v>316</v>
      </c>
      <c r="B328" s="132" t="s">
        <v>669</v>
      </c>
      <c r="C328" s="129" t="s">
        <v>312</v>
      </c>
      <c r="D328" s="129" t="s">
        <v>323</v>
      </c>
      <c r="E328" s="129" t="s">
        <v>670</v>
      </c>
      <c r="F328" s="129" t="s">
        <v>211</v>
      </c>
      <c r="G328" s="202">
        <v>5452122.82</v>
      </c>
      <c r="H328" s="202">
        <v>5452122.82</v>
      </c>
      <c r="I328" s="202">
        <v>5438905.86</v>
      </c>
      <c r="J328" s="203">
        <f t="shared" si="9"/>
        <v>0.9975758139652474</v>
      </c>
      <c r="L328" s="44">
        <f>I328</f>
        <v>5438905.86</v>
      </c>
      <c r="M328" s="44">
        <f aca="true" t="shared" si="10" ref="M328:M389">L328-I328</f>
        <v>0</v>
      </c>
    </row>
    <row r="329" spans="1:13" ht="25.5">
      <c r="A329" s="4">
        <f t="shared" si="8"/>
        <v>317</v>
      </c>
      <c r="B329" s="132" t="s">
        <v>417</v>
      </c>
      <c r="C329" s="129" t="s">
        <v>312</v>
      </c>
      <c r="D329" s="129" t="s">
        <v>323</v>
      </c>
      <c r="E329" s="129" t="s">
        <v>670</v>
      </c>
      <c r="F329" s="129" t="s">
        <v>418</v>
      </c>
      <c r="G329" s="202">
        <v>5452122.82</v>
      </c>
      <c r="H329" s="202">
        <v>5452122.82</v>
      </c>
      <c r="I329" s="202">
        <v>5438905.86</v>
      </c>
      <c r="J329" s="203">
        <f t="shared" si="9"/>
        <v>0.9975758139652474</v>
      </c>
      <c r="M329" s="44"/>
    </row>
    <row r="330" spans="1:13" ht="51">
      <c r="A330" s="4">
        <f t="shared" si="8"/>
        <v>318</v>
      </c>
      <c r="B330" s="132" t="s">
        <v>671</v>
      </c>
      <c r="C330" s="129" t="s">
        <v>312</v>
      </c>
      <c r="D330" s="129" t="s">
        <v>323</v>
      </c>
      <c r="E330" s="129" t="s">
        <v>672</v>
      </c>
      <c r="F330" s="129" t="s">
        <v>211</v>
      </c>
      <c r="G330" s="202">
        <v>27740793.18</v>
      </c>
      <c r="H330" s="202">
        <v>27740793.18</v>
      </c>
      <c r="I330" s="202">
        <v>26335662.94</v>
      </c>
      <c r="J330" s="203">
        <f t="shared" si="9"/>
        <v>0.9493478708095109</v>
      </c>
      <c r="L330" s="44">
        <f>I331+I332+I333</f>
        <v>26335662.939999998</v>
      </c>
      <c r="M330" s="44">
        <f t="shared" si="10"/>
        <v>0</v>
      </c>
    </row>
    <row r="331" spans="1:13" ht="25.5">
      <c r="A331" s="4">
        <f t="shared" si="8"/>
        <v>319</v>
      </c>
      <c r="B331" s="132" t="s">
        <v>469</v>
      </c>
      <c r="C331" s="129" t="s">
        <v>312</v>
      </c>
      <c r="D331" s="129" t="s">
        <v>323</v>
      </c>
      <c r="E331" s="129" t="s">
        <v>672</v>
      </c>
      <c r="F331" s="129" t="s">
        <v>470</v>
      </c>
      <c r="G331" s="202">
        <v>12228</v>
      </c>
      <c r="H331" s="202">
        <v>12228</v>
      </c>
      <c r="I331" s="202">
        <v>9704</v>
      </c>
      <c r="J331" s="203">
        <f t="shared" si="9"/>
        <v>0.793588485443245</v>
      </c>
      <c r="M331" s="44"/>
    </row>
    <row r="332" spans="1:13" ht="25.5">
      <c r="A332" s="4">
        <f t="shared" si="8"/>
        <v>320</v>
      </c>
      <c r="B332" s="132" t="s">
        <v>417</v>
      </c>
      <c r="C332" s="129" t="s">
        <v>312</v>
      </c>
      <c r="D332" s="129" t="s">
        <v>323</v>
      </c>
      <c r="E332" s="129" t="s">
        <v>672</v>
      </c>
      <c r="F332" s="129" t="s">
        <v>418</v>
      </c>
      <c r="G332" s="202">
        <v>27689396.72</v>
      </c>
      <c r="H332" s="202">
        <v>27689396.72</v>
      </c>
      <c r="I332" s="202">
        <v>26287696.04</v>
      </c>
      <c r="J332" s="203">
        <f t="shared" si="9"/>
        <v>0.9493777096635856</v>
      </c>
      <c r="M332" s="44"/>
    </row>
    <row r="333" spans="1:13" ht="12.75">
      <c r="A333" s="4">
        <f t="shared" si="8"/>
        <v>321</v>
      </c>
      <c r="B333" s="132" t="s">
        <v>451</v>
      </c>
      <c r="C333" s="129" t="s">
        <v>312</v>
      </c>
      <c r="D333" s="129" t="s">
        <v>323</v>
      </c>
      <c r="E333" s="129" t="s">
        <v>672</v>
      </c>
      <c r="F333" s="129" t="s">
        <v>452</v>
      </c>
      <c r="G333" s="202">
        <v>39168.46</v>
      </c>
      <c r="H333" s="202">
        <v>39168.46</v>
      </c>
      <c r="I333" s="202">
        <v>38262.9</v>
      </c>
      <c r="J333" s="203">
        <f t="shared" si="9"/>
        <v>0.9768803777324919</v>
      </c>
      <c r="M333" s="44"/>
    </row>
    <row r="334" spans="1:13" ht="51">
      <c r="A334" s="4">
        <f aca="true" t="shared" si="11" ref="A334:A396">1+A333</f>
        <v>322</v>
      </c>
      <c r="B334" s="132" t="s">
        <v>673</v>
      </c>
      <c r="C334" s="129" t="s">
        <v>312</v>
      </c>
      <c r="D334" s="129" t="s">
        <v>323</v>
      </c>
      <c r="E334" s="129" t="s">
        <v>674</v>
      </c>
      <c r="F334" s="129" t="s">
        <v>211</v>
      </c>
      <c r="G334" s="202">
        <v>16050419.03</v>
      </c>
      <c r="H334" s="202">
        <v>16050419.03</v>
      </c>
      <c r="I334" s="202">
        <v>15954850.44</v>
      </c>
      <c r="J334" s="203">
        <f t="shared" si="9"/>
        <v>0.9940457261694308</v>
      </c>
      <c r="L334" s="44">
        <f>I335+I336</f>
        <v>15954850.44</v>
      </c>
      <c r="M334" s="44">
        <f t="shared" si="10"/>
        <v>0</v>
      </c>
    </row>
    <row r="335" spans="1:13" ht="25.5">
      <c r="A335" s="4">
        <f t="shared" si="11"/>
        <v>323</v>
      </c>
      <c r="B335" s="132" t="s">
        <v>417</v>
      </c>
      <c r="C335" s="129" t="s">
        <v>312</v>
      </c>
      <c r="D335" s="129" t="s">
        <v>323</v>
      </c>
      <c r="E335" s="129" t="s">
        <v>674</v>
      </c>
      <c r="F335" s="129" t="s">
        <v>418</v>
      </c>
      <c r="G335" s="202">
        <v>15706524.71</v>
      </c>
      <c r="H335" s="202">
        <v>15706524.71</v>
      </c>
      <c r="I335" s="202">
        <v>15610956.12</v>
      </c>
      <c r="J335" s="203">
        <f aca="true" t="shared" si="12" ref="J335:J397">I335/H335</f>
        <v>0.9939153573585151</v>
      </c>
      <c r="M335" s="44"/>
    </row>
    <row r="336" spans="1:13" ht="12.75">
      <c r="A336" s="4">
        <f t="shared" si="11"/>
        <v>324</v>
      </c>
      <c r="B336" s="132" t="s">
        <v>451</v>
      </c>
      <c r="C336" s="129" t="s">
        <v>312</v>
      </c>
      <c r="D336" s="129" t="s">
        <v>323</v>
      </c>
      <c r="E336" s="129" t="s">
        <v>674</v>
      </c>
      <c r="F336" s="129" t="s">
        <v>452</v>
      </c>
      <c r="G336" s="202">
        <v>343894.32</v>
      </c>
      <c r="H336" s="202">
        <v>343894.32</v>
      </c>
      <c r="I336" s="202">
        <v>343894.32</v>
      </c>
      <c r="J336" s="203">
        <f t="shared" si="12"/>
        <v>1</v>
      </c>
      <c r="M336" s="44"/>
    </row>
    <row r="337" spans="1:13" ht="63.75">
      <c r="A337" s="4">
        <f t="shared" si="11"/>
        <v>325</v>
      </c>
      <c r="B337" s="132" t="s">
        <v>675</v>
      </c>
      <c r="C337" s="129" t="s">
        <v>312</v>
      </c>
      <c r="D337" s="129" t="s">
        <v>323</v>
      </c>
      <c r="E337" s="129" t="s">
        <v>676</v>
      </c>
      <c r="F337" s="129" t="s">
        <v>211</v>
      </c>
      <c r="G337" s="202">
        <v>21037991.32</v>
      </c>
      <c r="H337" s="202">
        <v>21037991.32</v>
      </c>
      <c r="I337" s="202">
        <v>20985880.84</v>
      </c>
      <c r="J337" s="203">
        <f t="shared" si="12"/>
        <v>0.9975230296843758</v>
      </c>
      <c r="L337" s="44">
        <f>I338</f>
        <v>20985880.84</v>
      </c>
      <c r="M337" s="44">
        <f t="shared" si="10"/>
        <v>0</v>
      </c>
    </row>
    <row r="338" spans="1:13" ht="25.5">
      <c r="A338" s="4">
        <f t="shared" si="11"/>
        <v>326</v>
      </c>
      <c r="B338" s="132" t="s">
        <v>417</v>
      </c>
      <c r="C338" s="129" t="s">
        <v>312</v>
      </c>
      <c r="D338" s="129" t="s">
        <v>323</v>
      </c>
      <c r="E338" s="129" t="s">
        <v>676</v>
      </c>
      <c r="F338" s="129" t="s">
        <v>418</v>
      </c>
      <c r="G338" s="202">
        <v>21037991.32</v>
      </c>
      <c r="H338" s="202">
        <v>21037991.32</v>
      </c>
      <c r="I338" s="202">
        <v>20985880.84</v>
      </c>
      <c r="J338" s="203">
        <f t="shared" si="12"/>
        <v>0.9975230296843758</v>
      </c>
      <c r="M338" s="44"/>
    </row>
    <row r="339" spans="1:13" ht="38.25">
      <c r="A339" s="4">
        <f t="shared" si="11"/>
        <v>327</v>
      </c>
      <c r="B339" s="132" t="s">
        <v>677</v>
      </c>
      <c r="C339" s="129" t="s">
        <v>312</v>
      </c>
      <c r="D339" s="129" t="s">
        <v>323</v>
      </c>
      <c r="E339" s="129" t="s">
        <v>678</v>
      </c>
      <c r="F339" s="129" t="s">
        <v>211</v>
      </c>
      <c r="G339" s="202">
        <v>9082300</v>
      </c>
      <c r="H339" s="202">
        <v>9082300</v>
      </c>
      <c r="I339" s="202">
        <v>9082300</v>
      </c>
      <c r="J339" s="203">
        <f t="shared" si="12"/>
        <v>1</v>
      </c>
      <c r="L339" s="44">
        <f>I340+I341</f>
        <v>9082300</v>
      </c>
      <c r="M339" s="44">
        <f t="shared" si="10"/>
        <v>0</v>
      </c>
    </row>
    <row r="340" spans="1:13" ht="25.5">
      <c r="A340" s="4">
        <f t="shared" si="11"/>
        <v>328</v>
      </c>
      <c r="B340" s="132" t="s">
        <v>417</v>
      </c>
      <c r="C340" s="129" t="s">
        <v>312</v>
      </c>
      <c r="D340" s="129" t="s">
        <v>323</v>
      </c>
      <c r="E340" s="129" t="s">
        <v>678</v>
      </c>
      <c r="F340" s="129" t="s">
        <v>418</v>
      </c>
      <c r="G340" s="202">
        <v>8619500</v>
      </c>
      <c r="H340" s="202">
        <v>8619500</v>
      </c>
      <c r="I340" s="202">
        <v>8619500</v>
      </c>
      <c r="J340" s="203">
        <f t="shared" si="12"/>
        <v>1</v>
      </c>
      <c r="M340" s="44"/>
    </row>
    <row r="341" spans="1:13" ht="12.75">
      <c r="A341" s="4">
        <f t="shared" si="11"/>
        <v>329</v>
      </c>
      <c r="B341" s="132" t="s">
        <v>351</v>
      </c>
      <c r="C341" s="129" t="s">
        <v>312</v>
      </c>
      <c r="D341" s="129" t="s">
        <v>323</v>
      </c>
      <c r="E341" s="129" t="s">
        <v>678</v>
      </c>
      <c r="F341" s="129" t="s">
        <v>484</v>
      </c>
      <c r="G341" s="202">
        <v>462800</v>
      </c>
      <c r="H341" s="202">
        <v>462800</v>
      </c>
      <c r="I341" s="202">
        <v>462800</v>
      </c>
      <c r="J341" s="203">
        <f t="shared" si="12"/>
        <v>1</v>
      </c>
      <c r="M341" s="44"/>
    </row>
    <row r="342" spans="1:13" ht="102">
      <c r="A342" s="4">
        <f t="shared" si="11"/>
        <v>330</v>
      </c>
      <c r="B342" s="132" t="s">
        <v>679</v>
      </c>
      <c r="C342" s="129" t="s">
        <v>312</v>
      </c>
      <c r="D342" s="129" t="s">
        <v>323</v>
      </c>
      <c r="E342" s="129" t="s">
        <v>680</v>
      </c>
      <c r="F342" s="129" t="s">
        <v>211</v>
      </c>
      <c r="G342" s="202">
        <v>251325.27</v>
      </c>
      <c r="H342" s="202">
        <v>251325.27</v>
      </c>
      <c r="I342" s="202">
        <v>223658</v>
      </c>
      <c r="J342" s="203">
        <f t="shared" si="12"/>
        <v>0.8899144920843017</v>
      </c>
      <c r="L342" s="44">
        <f>I343</f>
        <v>223658</v>
      </c>
      <c r="M342" s="44">
        <f t="shared" si="10"/>
        <v>0</v>
      </c>
    </row>
    <row r="343" spans="1:13" ht="25.5">
      <c r="A343" s="4">
        <f t="shared" si="11"/>
        <v>331</v>
      </c>
      <c r="B343" s="132" t="s">
        <v>417</v>
      </c>
      <c r="C343" s="129" t="s">
        <v>312</v>
      </c>
      <c r="D343" s="129" t="s">
        <v>323</v>
      </c>
      <c r="E343" s="129" t="s">
        <v>680</v>
      </c>
      <c r="F343" s="129" t="s">
        <v>418</v>
      </c>
      <c r="G343" s="202">
        <v>251325.27</v>
      </c>
      <c r="H343" s="202">
        <v>251325.27</v>
      </c>
      <c r="I343" s="202">
        <v>223658</v>
      </c>
      <c r="J343" s="203">
        <f t="shared" si="12"/>
        <v>0.8899144920843017</v>
      </c>
      <c r="M343" s="44"/>
    </row>
    <row r="344" spans="1:13" ht="89.25">
      <c r="A344" s="4">
        <f t="shared" si="11"/>
        <v>332</v>
      </c>
      <c r="B344" s="132" t="s">
        <v>681</v>
      </c>
      <c r="C344" s="129" t="s">
        <v>312</v>
      </c>
      <c r="D344" s="129" t="s">
        <v>323</v>
      </c>
      <c r="E344" s="129" t="s">
        <v>682</v>
      </c>
      <c r="F344" s="129" t="s">
        <v>211</v>
      </c>
      <c r="G344" s="202">
        <v>48225000</v>
      </c>
      <c r="H344" s="202">
        <v>48225000</v>
      </c>
      <c r="I344" s="202">
        <v>47969336.9</v>
      </c>
      <c r="J344" s="203">
        <f t="shared" si="12"/>
        <v>0.9946985360290306</v>
      </c>
      <c r="L344" s="44">
        <f>I345</f>
        <v>47969336.9</v>
      </c>
      <c r="M344" s="44">
        <f t="shared" si="10"/>
        <v>0</v>
      </c>
    </row>
    <row r="345" spans="1:13" ht="25.5">
      <c r="A345" s="4">
        <f t="shared" si="11"/>
        <v>333</v>
      </c>
      <c r="B345" s="132" t="s">
        <v>469</v>
      </c>
      <c r="C345" s="129" t="s">
        <v>312</v>
      </c>
      <c r="D345" s="129" t="s">
        <v>323</v>
      </c>
      <c r="E345" s="129" t="s">
        <v>682</v>
      </c>
      <c r="F345" s="129" t="s">
        <v>470</v>
      </c>
      <c r="G345" s="202">
        <v>48225000</v>
      </c>
      <c r="H345" s="202">
        <v>48225000</v>
      </c>
      <c r="I345" s="202">
        <v>47969336.9</v>
      </c>
      <c r="J345" s="203">
        <f t="shared" si="12"/>
        <v>0.9946985360290306</v>
      </c>
      <c r="M345" s="44"/>
    </row>
    <row r="346" spans="1:13" ht="89.25">
      <c r="A346" s="4">
        <f t="shared" si="11"/>
        <v>334</v>
      </c>
      <c r="B346" s="132" t="s">
        <v>683</v>
      </c>
      <c r="C346" s="129" t="s">
        <v>312</v>
      </c>
      <c r="D346" s="129" t="s">
        <v>323</v>
      </c>
      <c r="E346" s="129" t="s">
        <v>684</v>
      </c>
      <c r="F346" s="129" t="s">
        <v>211</v>
      </c>
      <c r="G346" s="202">
        <v>1333000</v>
      </c>
      <c r="H346" s="202">
        <v>1333000</v>
      </c>
      <c r="I346" s="202">
        <v>1308961</v>
      </c>
      <c r="J346" s="203">
        <f t="shared" si="12"/>
        <v>0.9819662415603901</v>
      </c>
      <c r="L346" s="44">
        <f>I347</f>
        <v>1308961</v>
      </c>
      <c r="M346" s="44">
        <f t="shared" si="10"/>
        <v>0</v>
      </c>
    </row>
    <row r="347" spans="1:13" ht="25.5">
      <c r="A347" s="4">
        <f t="shared" si="11"/>
        <v>335</v>
      </c>
      <c r="B347" s="132" t="s">
        <v>417</v>
      </c>
      <c r="C347" s="129" t="s">
        <v>312</v>
      </c>
      <c r="D347" s="129" t="s">
        <v>323</v>
      </c>
      <c r="E347" s="129" t="s">
        <v>684</v>
      </c>
      <c r="F347" s="129" t="s">
        <v>418</v>
      </c>
      <c r="G347" s="202">
        <v>1333000</v>
      </c>
      <c r="H347" s="202">
        <v>1333000</v>
      </c>
      <c r="I347" s="202">
        <v>1308961</v>
      </c>
      <c r="J347" s="203">
        <f t="shared" si="12"/>
        <v>0.9819662415603901</v>
      </c>
      <c r="M347" s="44"/>
    </row>
    <row r="348" spans="1:13" ht="38.25">
      <c r="A348" s="4">
        <f t="shared" si="11"/>
        <v>336</v>
      </c>
      <c r="B348" s="132" t="s">
        <v>685</v>
      </c>
      <c r="C348" s="129" t="s">
        <v>312</v>
      </c>
      <c r="D348" s="129" t="s">
        <v>323</v>
      </c>
      <c r="E348" s="129" t="s">
        <v>686</v>
      </c>
      <c r="F348" s="129" t="s">
        <v>211</v>
      </c>
      <c r="G348" s="202">
        <v>21192000</v>
      </c>
      <c r="H348" s="202">
        <v>21192000</v>
      </c>
      <c r="I348" s="202">
        <v>21192000</v>
      </c>
      <c r="J348" s="203">
        <f t="shared" si="12"/>
        <v>1</v>
      </c>
      <c r="L348" s="44">
        <f>I349+I350</f>
        <v>21192000</v>
      </c>
      <c r="M348" s="44">
        <f t="shared" si="10"/>
        <v>0</v>
      </c>
    </row>
    <row r="349" spans="1:13" ht="25.5">
      <c r="A349" s="4">
        <f t="shared" si="11"/>
        <v>337</v>
      </c>
      <c r="B349" s="132" t="s">
        <v>417</v>
      </c>
      <c r="C349" s="129" t="s">
        <v>312</v>
      </c>
      <c r="D349" s="129" t="s">
        <v>323</v>
      </c>
      <c r="E349" s="129" t="s">
        <v>686</v>
      </c>
      <c r="F349" s="129" t="s">
        <v>418</v>
      </c>
      <c r="G349" s="202">
        <v>20112000</v>
      </c>
      <c r="H349" s="202">
        <v>20112000</v>
      </c>
      <c r="I349" s="202">
        <v>20112000</v>
      </c>
      <c r="J349" s="203">
        <f t="shared" si="12"/>
        <v>1</v>
      </c>
      <c r="M349" s="44"/>
    </row>
    <row r="350" spans="1:13" ht="12.75">
      <c r="A350" s="4">
        <f t="shared" si="11"/>
        <v>338</v>
      </c>
      <c r="B350" s="132" t="s">
        <v>351</v>
      </c>
      <c r="C350" s="129" t="s">
        <v>312</v>
      </c>
      <c r="D350" s="129" t="s">
        <v>323</v>
      </c>
      <c r="E350" s="129" t="s">
        <v>686</v>
      </c>
      <c r="F350" s="129" t="s">
        <v>484</v>
      </c>
      <c r="G350" s="202">
        <v>1080000</v>
      </c>
      <c r="H350" s="202">
        <v>1080000</v>
      </c>
      <c r="I350" s="202">
        <v>1080000</v>
      </c>
      <c r="J350" s="203">
        <f t="shared" si="12"/>
        <v>1</v>
      </c>
      <c r="M350" s="44"/>
    </row>
    <row r="351" spans="1:13" ht="38.25">
      <c r="A351" s="4">
        <f t="shared" si="11"/>
        <v>339</v>
      </c>
      <c r="B351" s="132" t="s">
        <v>687</v>
      </c>
      <c r="C351" s="129" t="s">
        <v>312</v>
      </c>
      <c r="D351" s="129" t="s">
        <v>323</v>
      </c>
      <c r="E351" s="129" t="s">
        <v>688</v>
      </c>
      <c r="F351" s="129" t="s">
        <v>211</v>
      </c>
      <c r="G351" s="202">
        <v>2516000</v>
      </c>
      <c r="H351" s="202">
        <v>2516000</v>
      </c>
      <c r="I351" s="202">
        <v>643543.87</v>
      </c>
      <c r="J351" s="203">
        <f t="shared" si="12"/>
        <v>0.2557805524642289</v>
      </c>
      <c r="L351" s="44">
        <f>I352</f>
        <v>643543.87</v>
      </c>
      <c r="M351" s="44">
        <f t="shared" si="10"/>
        <v>0</v>
      </c>
    </row>
    <row r="352" spans="1:13" ht="25.5">
      <c r="A352" s="4">
        <f t="shared" si="11"/>
        <v>340</v>
      </c>
      <c r="B352" s="132" t="s">
        <v>417</v>
      </c>
      <c r="C352" s="129" t="s">
        <v>312</v>
      </c>
      <c r="D352" s="129" t="s">
        <v>323</v>
      </c>
      <c r="E352" s="129" t="s">
        <v>688</v>
      </c>
      <c r="F352" s="129" t="s">
        <v>418</v>
      </c>
      <c r="G352" s="202">
        <v>2516000</v>
      </c>
      <c r="H352" s="202">
        <v>2516000</v>
      </c>
      <c r="I352" s="202">
        <v>643543.87</v>
      </c>
      <c r="J352" s="203">
        <f t="shared" si="12"/>
        <v>0.2557805524642289</v>
      </c>
      <c r="M352" s="44"/>
    </row>
    <row r="353" spans="1:13" ht="12.75">
      <c r="A353" s="4">
        <f t="shared" si="11"/>
        <v>341</v>
      </c>
      <c r="B353" s="132" t="s">
        <v>409</v>
      </c>
      <c r="C353" s="129" t="s">
        <v>312</v>
      </c>
      <c r="D353" s="129" t="s">
        <v>323</v>
      </c>
      <c r="E353" s="129" t="s">
        <v>410</v>
      </c>
      <c r="F353" s="129" t="s">
        <v>211</v>
      </c>
      <c r="G353" s="202">
        <v>1649178</v>
      </c>
      <c r="H353" s="202">
        <v>1649178</v>
      </c>
      <c r="I353" s="202">
        <v>1649177.5</v>
      </c>
      <c r="J353" s="203">
        <f t="shared" si="12"/>
        <v>0.9999996968186575</v>
      </c>
      <c r="M353" s="44"/>
    </row>
    <row r="354" spans="1:13" ht="12.75">
      <c r="A354" s="4">
        <f t="shared" si="11"/>
        <v>342</v>
      </c>
      <c r="B354" s="132" t="s">
        <v>411</v>
      </c>
      <c r="C354" s="129" t="s">
        <v>312</v>
      </c>
      <c r="D354" s="129" t="s">
        <v>323</v>
      </c>
      <c r="E354" s="129" t="s">
        <v>410</v>
      </c>
      <c r="F354" s="129" t="s">
        <v>211</v>
      </c>
      <c r="G354" s="202">
        <v>1649178</v>
      </c>
      <c r="H354" s="202">
        <v>1649178</v>
      </c>
      <c r="I354" s="202">
        <v>1649177.5</v>
      </c>
      <c r="J354" s="203">
        <f t="shared" si="12"/>
        <v>0.9999996968186575</v>
      </c>
      <c r="M354" s="44"/>
    </row>
    <row r="355" spans="1:13" ht="12.75">
      <c r="A355" s="4">
        <f t="shared" si="11"/>
        <v>343</v>
      </c>
      <c r="B355" s="132" t="s">
        <v>350</v>
      </c>
      <c r="C355" s="129" t="s">
        <v>312</v>
      </c>
      <c r="D355" s="129" t="s">
        <v>323</v>
      </c>
      <c r="E355" s="129" t="s">
        <v>689</v>
      </c>
      <c r="F355" s="129" t="s">
        <v>211</v>
      </c>
      <c r="G355" s="202">
        <v>1000000</v>
      </c>
      <c r="H355" s="202">
        <v>1000000</v>
      </c>
      <c r="I355" s="202">
        <v>1000000</v>
      </c>
      <c r="J355" s="203">
        <f t="shared" si="12"/>
        <v>1</v>
      </c>
      <c r="L355" s="44">
        <f>I356</f>
        <v>1000000</v>
      </c>
      <c r="M355" s="44">
        <f t="shared" si="10"/>
        <v>0</v>
      </c>
    </row>
    <row r="356" spans="1:13" ht="25.5">
      <c r="A356" s="4">
        <f t="shared" si="11"/>
        <v>344</v>
      </c>
      <c r="B356" s="132" t="s">
        <v>417</v>
      </c>
      <c r="C356" s="129" t="s">
        <v>312</v>
      </c>
      <c r="D356" s="129" t="s">
        <v>323</v>
      </c>
      <c r="E356" s="129" t="s">
        <v>689</v>
      </c>
      <c r="F356" s="129" t="s">
        <v>418</v>
      </c>
      <c r="G356" s="202">
        <v>1000000</v>
      </c>
      <c r="H356" s="202">
        <v>1000000</v>
      </c>
      <c r="I356" s="202">
        <v>1000000</v>
      </c>
      <c r="J356" s="203">
        <f t="shared" si="12"/>
        <v>1</v>
      </c>
      <c r="M356" s="44"/>
    </row>
    <row r="357" spans="1:13" ht="25.5">
      <c r="A357" s="4">
        <f t="shared" si="11"/>
        <v>345</v>
      </c>
      <c r="B357" s="132" t="s">
        <v>690</v>
      </c>
      <c r="C357" s="129" t="s">
        <v>312</v>
      </c>
      <c r="D357" s="129" t="s">
        <v>323</v>
      </c>
      <c r="E357" s="129" t="s">
        <v>691</v>
      </c>
      <c r="F357" s="129" t="s">
        <v>211</v>
      </c>
      <c r="G357" s="202">
        <v>649178</v>
      </c>
      <c r="H357" s="202">
        <v>649178</v>
      </c>
      <c r="I357" s="202">
        <v>649177.5</v>
      </c>
      <c r="J357" s="203">
        <f t="shared" si="12"/>
        <v>0.9999992297952179</v>
      </c>
      <c r="L357" s="44">
        <f>I358</f>
        <v>649177.5</v>
      </c>
      <c r="M357" s="44">
        <f t="shared" si="10"/>
        <v>0</v>
      </c>
    </row>
    <row r="358" spans="1:13" ht="25.5">
      <c r="A358" s="4">
        <f t="shared" si="11"/>
        <v>346</v>
      </c>
      <c r="B358" s="132" t="s">
        <v>417</v>
      </c>
      <c r="C358" s="129" t="s">
        <v>312</v>
      </c>
      <c r="D358" s="129" t="s">
        <v>323</v>
      </c>
      <c r="E358" s="129" t="s">
        <v>691</v>
      </c>
      <c r="F358" s="129" t="s">
        <v>418</v>
      </c>
      <c r="G358" s="202">
        <v>649178</v>
      </c>
      <c r="H358" s="202">
        <v>649178</v>
      </c>
      <c r="I358" s="202">
        <v>649177.5</v>
      </c>
      <c r="J358" s="203">
        <f t="shared" si="12"/>
        <v>0.9999992297952179</v>
      </c>
      <c r="M358" s="44"/>
    </row>
    <row r="359" spans="1:13" ht="12.75">
      <c r="A359" s="4">
        <f t="shared" si="11"/>
        <v>347</v>
      </c>
      <c r="B359" s="132" t="s">
        <v>314</v>
      </c>
      <c r="C359" s="129" t="s">
        <v>312</v>
      </c>
      <c r="D359" s="129" t="s">
        <v>324</v>
      </c>
      <c r="E359" s="129" t="s">
        <v>210</v>
      </c>
      <c r="F359" s="129" t="s">
        <v>211</v>
      </c>
      <c r="G359" s="202">
        <f>254331566.25-5000</f>
        <v>254326566.25</v>
      </c>
      <c r="H359" s="202">
        <v>254331566.25</v>
      </c>
      <c r="I359" s="202">
        <f>248939211.66+2013307.76</f>
        <v>250952519.42</v>
      </c>
      <c r="J359" s="203">
        <f t="shared" si="12"/>
        <v>0.9867140092760703</v>
      </c>
      <c r="L359" s="44">
        <f>I359+I435</f>
        <v>289056290.88</v>
      </c>
      <c r="M359" s="44">
        <f t="shared" si="10"/>
        <v>38103771.46000001</v>
      </c>
    </row>
    <row r="360" spans="1:13" ht="38.25">
      <c r="A360" s="4">
        <f t="shared" si="11"/>
        <v>348</v>
      </c>
      <c r="B360" s="132" t="s">
        <v>663</v>
      </c>
      <c r="C360" s="129" t="s">
        <v>312</v>
      </c>
      <c r="D360" s="129" t="s">
        <v>324</v>
      </c>
      <c r="E360" s="129" t="s">
        <v>664</v>
      </c>
      <c r="F360" s="129" t="s">
        <v>211</v>
      </c>
      <c r="G360" s="202">
        <f>254331566.25-5000</f>
        <v>254326566.25</v>
      </c>
      <c r="H360" s="202">
        <v>254331566.25</v>
      </c>
      <c r="I360" s="202">
        <f>248939211.66+2013307.76</f>
        <v>250952519.42</v>
      </c>
      <c r="J360" s="203">
        <f t="shared" si="12"/>
        <v>0.9867140092760703</v>
      </c>
      <c r="M360" s="44">
        <f t="shared" si="10"/>
        <v>-250952519.42</v>
      </c>
    </row>
    <row r="361" spans="1:13" ht="38.25">
      <c r="A361" s="4">
        <f t="shared" si="11"/>
        <v>349</v>
      </c>
      <c r="B361" s="132" t="s">
        <v>692</v>
      </c>
      <c r="C361" s="129" t="s">
        <v>312</v>
      </c>
      <c r="D361" s="129" t="s">
        <v>324</v>
      </c>
      <c r="E361" s="129" t="s">
        <v>693</v>
      </c>
      <c r="F361" s="129" t="s">
        <v>211</v>
      </c>
      <c r="G361" s="202">
        <f>254331566.25-5000</f>
        <v>254326566.25</v>
      </c>
      <c r="H361" s="202">
        <v>254331566.25</v>
      </c>
      <c r="I361" s="202">
        <f>248939211.66+2013307.76</f>
        <v>250952519.42</v>
      </c>
      <c r="J361" s="203">
        <f t="shared" si="12"/>
        <v>0.9867140092760703</v>
      </c>
      <c r="M361" s="44">
        <f t="shared" si="10"/>
        <v>-250952519.42</v>
      </c>
    </row>
    <row r="362" spans="1:13" ht="76.5">
      <c r="A362" s="4">
        <f t="shared" si="11"/>
        <v>350</v>
      </c>
      <c r="B362" s="132" t="s">
        <v>694</v>
      </c>
      <c r="C362" s="129" t="s">
        <v>312</v>
      </c>
      <c r="D362" s="129" t="s">
        <v>324</v>
      </c>
      <c r="E362" s="129" t="s">
        <v>695</v>
      </c>
      <c r="F362" s="129" t="s">
        <v>211</v>
      </c>
      <c r="G362" s="202">
        <v>61327746.03</v>
      </c>
      <c r="H362" s="202">
        <v>61327746.03</v>
      </c>
      <c r="I362" s="202">
        <v>60731946.98</v>
      </c>
      <c r="J362" s="203">
        <f t="shared" si="12"/>
        <v>0.9902850000437232</v>
      </c>
      <c r="M362" s="44">
        <f t="shared" si="10"/>
        <v>-60731946.98</v>
      </c>
    </row>
    <row r="363" spans="1:13" ht="25.5">
      <c r="A363" s="4">
        <f t="shared" si="11"/>
        <v>351</v>
      </c>
      <c r="B363" s="132" t="s">
        <v>469</v>
      </c>
      <c r="C363" s="129" t="s">
        <v>312</v>
      </c>
      <c r="D363" s="129" t="s">
        <v>324</v>
      </c>
      <c r="E363" s="129" t="s">
        <v>695</v>
      </c>
      <c r="F363" s="129" t="s">
        <v>470</v>
      </c>
      <c r="G363" s="202">
        <v>61327746.03</v>
      </c>
      <c r="H363" s="202">
        <v>61327746.03</v>
      </c>
      <c r="I363" s="202">
        <v>60731946.98</v>
      </c>
      <c r="J363" s="203">
        <f t="shared" si="12"/>
        <v>0.9902850000437232</v>
      </c>
      <c r="M363" s="44">
        <f t="shared" si="10"/>
        <v>-60731946.98</v>
      </c>
    </row>
    <row r="364" spans="1:13" ht="114.75">
      <c r="A364" s="4">
        <f t="shared" si="11"/>
        <v>352</v>
      </c>
      <c r="B364" s="132" t="s">
        <v>696</v>
      </c>
      <c r="C364" s="129" t="s">
        <v>312</v>
      </c>
      <c r="D364" s="129" t="s">
        <v>324</v>
      </c>
      <c r="E364" s="129" t="s">
        <v>697</v>
      </c>
      <c r="F364" s="129" t="s">
        <v>211</v>
      </c>
      <c r="G364" s="202">
        <v>3864397.38</v>
      </c>
      <c r="H364" s="202">
        <v>3864397.38</v>
      </c>
      <c r="I364" s="202">
        <v>3864291.33</v>
      </c>
      <c r="J364" s="203">
        <f t="shared" si="12"/>
        <v>0.999972557170091</v>
      </c>
      <c r="M364" s="44">
        <f t="shared" si="10"/>
        <v>-3864291.33</v>
      </c>
    </row>
    <row r="365" spans="1:13" ht="25.5">
      <c r="A365" s="4">
        <f t="shared" si="11"/>
        <v>353</v>
      </c>
      <c r="B365" s="132" t="s">
        <v>417</v>
      </c>
      <c r="C365" s="129" t="s">
        <v>312</v>
      </c>
      <c r="D365" s="129" t="s">
        <v>324</v>
      </c>
      <c r="E365" s="129" t="s">
        <v>697</v>
      </c>
      <c r="F365" s="129" t="s">
        <v>418</v>
      </c>
      <c r="G365" s="202">
        <v>3864397.38</v>
      </c>
      <c r="H365" s="202">
        <v>3864397.38</v>
      </c>
      <c r="I365" s="202">
        <v>3864291.33</v>
      </c>
      <c r="J365" s="203">
        <f t="shared" si="12"/>
        <v>0.999972557170091</v>
      </c>
      <c r="M365" s="44">
        <f t="shared" si="10"/>
        <v>-3864291.33</v>
      </c>
    </row>
    <row r="366" spans="1:13" ht="38.25">
      <c r="A366" s="4">
        <f t="shared" si="11"/>
        <v>354</v>
      </c>
      <c r="B366" s="132" t="s">
        <v>698</v>
      </c>
      <c r="C366" s="129" t="s">
        <v>312</v>
      </c>
      <c r="D366" s="129" t="s">
        <v>324</v>
      </c>
      <c r="E366" s="129" t="s">
        <v>699</v>
      </c>
      <c r="F366" s="129" t="s">
        <v>211</v>
      </c>
      <c r="G366" s="202">
        <v>24932846</v>
      </c>
      <c r="H366" s="202">
        <v>24932846</v>
      </c>
      <c r="I366" s="202">
        <v>23629929.65</v>
      </c>
      <c r="J366" s="203">
        <f t="shared" si="12"/>
        <v>0.9477429752704524</v>
      </c>
      <c r="M366" s="44">
        <f t="shared" si="10"/>
        <v>-23629929.65</v>
      </c>
    </row>
    <row r="367" spans="1:13" ht="25.5">
      <c r="A367" s="4">
        <f t="shared" si="11"/>
        <v>355</v>
      </c>
      <c r="B367" s="132" t="s">
        <v>469</v>
      </c>
      <c r="C367" s="129" t="s">
        <v>312</v>
      </c>
      <c r="D367" s="129" t="s">
        <v>324</v>
      </c>
      <c r="E367" s="129" t="s">
        <v>699</v>
      </c>
      <c r="F367" s="129" t="s">
        <v>470</v>
      </c>
      <c r="G367" s="202">
        <v>2000</v>
      </c>
      <c r="H367" s="202">
        <v>2000</v>
      </c>
      <c r="I367" s="202">
        <v>2000</v>
      </c>
      <c r="J367" s="203">
        <f t="shared" si="12"/>
        <v>1</v>
      </c>
      <c r="M367" s="44">
        <f t="shared" si="10"/>
        <v>-2000</v>
      </c>
    </row>
    <row r="368" spans="1:13" ht="25.5">
      <c r="A368" s="4">
        <f t="shared" si="11"/>
        <v>356</v>
      </c>
      <c r="B368" s="132" t="s">
        <v>417</v>
      </c>
      <c r="C368" s="129" t="s">
        <v>312</v>
      </c>
      <c r="D368" s="129" t="s">
        <v>324</v>
      </c>
      <c r="E368" s="129" t="s">
        <v>699</v>
      </c>
      <c r="F368" s="129" t="s">
        <v>418</v>
      </c>
      <c r="G368" s="202">
        <v>24839640.17</v>
      </c>
      <c r="H368" s="202">
        <v>24839640.17</v>
      </c>
      <c r="I368" s="202">
        <v>23539594.05</v>
      </c>
      <c r="J368" s="203">
        <f t="shared" si="12"/>
        <v>0.9476624415207863</v>
      </c>
      <c r="M368" s="44">
        <f t="shared" si="10"/>
        <v>-23539594.05</v>
      </c>
    </row>
    <row r="369" spans="1:13" ht="12.75">
      <c r="A369" s="4">
        <f t="shared" si="11"/>
        <v>357</v>
      </c>
      <c r="B369" s="132" t="s">
        <v>508</v>
      </c>
      <c r="C369" s="129" t="s">
        <v>312</v>
      </c>
      <c r="D369" s="129" t="s">
        <v>324</v>
      </c>
      <c r="E369" s="129" t="s">
        <v>699</v>
      </c>
      <c r="F369" s="129" t="s">
        <v>509</v>
      </c>
      <c r="G369" s="202">
        <v>20000</v>
      </c>
      <c r="H369" s="202">
        <v>20000</v>
      </c>
      <c r="I369" s="202">
        <v>20000</v>
      </c>
      <c r="J369" s="203">
        <f t="shared" si="12"/>
        <v>1</v>
      </c>
      <c r="M369" s="44">
        <f t="shared" si="10"/>
        <v>-20000</v>
      </c>
    </row>
    <row r="370" spans="1:13" ht="12.75">
      <c r="A370" s="4">
        <f t="shared" si="11"/>
        <v>358</v>
      </c>
      <c r="B370" s="132" t="s">
        <v>451</v>
      </c>
      <c r="C370" s="129" t="s">
        <v>312</v>
      </c>
      <c r="D370" s="129" t="s">
        <v>324</v>
      </c>
      <c r="E370" s="129" t="s">
        <v>699</v>
      </c>
      <c r="F370" s="129" t="s">
        <v>452</v>
      </c>
      <c r="G370" s="202">
        <v>71205.83</v>
      </c>
      <c r="H370" s="202">
        <v>71205.83</v>
      </c>
      <c r="I370" s="202">
        <v>68335.6</v>
      </c>
      <c r="J370" s="203">
        <f t="shared" si="12"/>
        <v>0.959691081474649</v>
      </c>
      <c r="M370" s="44">
        <f t="shared" si="10"/>
        <v>-68335.6</v>
      </c>
    </row>
    <row r="371" spans="1:13" ht="25.5">
      <c r="A371" s="4">
        <f t="shared" si="11"/>
        <v>359</v>
      </c>
      <c r="B371" s="132" t="s">
        <v>700</v>
      </c>
      <c r="C371" s="129" t="s">
        <v>312</v>
      </c>
      <c r="D371" s="129" t="s">
        <v>324</v>
      </c>
      <c r="E371" s="129" t="s">
        <v>701</v>
      </c>
      <c r="F371" s="129" t="s">
        <v>211</v>
      </c>
      <c r="G371" s="202">
        <v>1194000</v>
      </c>
      <c r="H371" s="202">
        <v>1194000</v>
      </c>
      <c r="I371" s="202">
        <v>1141284.15</v>
      </c>
      <c r="J371" s="203">
        <f t="shared" si="12"/>
        <v>0.9558493718592964</v>
      </c>
      <c r="M371" s="44">
        <f t="shared" si="10"/>
        <v>-1141284.15</v>
      </c>
    </row>
    <row r="372" spans="1:13" ht="25.5">
      <c r="A372" s="4">
        <f t="shared" si="11"/>
        <v>360</v>
      </c>
      <c r="B372" s="132" t="s">
        <v>417</v>
      </c>
      <c r="C372" s="129" t="s">
        <v>312</v>
      </c>
      <c r="D372" s="129" t="s">
        <v>324</v>
      </c>
      <c r="E372" s="129" t="s">
        <v>701</v>
      </c>
      <c r="F372" s="129" t="s">
        <v>418</v>
      </c>
      <c r="G372" s="202">
        <v>1194000</v>
      </c>
      <c r="H372" s="202">
        <v>1194000</v>
      </c>
      <c r="I372" s="202">
        <v>1141284.15</v>
      </c>
      <c r="J372" s="203">
        <f t="shared" si="12"/>
        <v>0.9558493718592964</v>
      </c>
      <c r="K372" s="196">
        <v>69000</v>
      </c>
      <c r="M372" s="44">
        <f t="shared" si="10"/>
        <v>-1141284.15</v>
      </c>
    </row>
    <row r="373" spans="1:13" ht="63.75">
      <c r="A373" s="4">
        <f t="shared" si="11"/>
        <v>361</v>
      </c>
      <c r="B373" s="132" t="s">
        <v>702</v>
      </c>
      <c r="C373" s="129" t="s">
        <v>312</v>
      </c>
      <c r="D373" s="129" t="s">
        <v>324</v>
      </c>
      <c r="E373" s="129" t="s">
        <v>703</v>
      </c>
      <c r="F373" s="129" t="s">
        <v>211</v>
      </c>
      <c r="G373" s="202">
        <v>3606261.87</v>
      </c>
      <c r="H373" s="202">
        <v>3606261.87</v>
      </c>
      <c r="I373" s="202">
        <v>3548455.14</v>
      </c>
      <c r="J373" s="203">
        <f t="shared" si="12"/>
        <v>0.9839704569208114</v>
      </c>
      <c r="M373" s="44">
        <f t="shared" si="10"/>
        <v>-3548455.14</v>
      </c>
    </row>
    <row r="374" spans="1:13" ht="25.5">
      <c r="A374" s="4">
        <f t="shared" si="11"/>
        <v>362</v>
      </c>
      <c r="B374" s="132" t="s">
        <v>417</v>
      </c>
      <c r="C374" s="129" t="s">
        <v>312</v>
      </c>
      <c r="D374" s="129" t="s">
        <v>324</v>
      </c>
      <c r="E374" s="129" t="s">
        <v>703</v>
      </c>
      <c r="F374" s="129" t="s">
        <v>418</v>
      </c>
      <c r="G374" s="202">
        <v>3606261.87</v>
      </c>
      <c r="H374" s="202">
        <v>3606261.87</v>
      </c>
      <c r="I374" s="202">
        <v>3548455.14</v>
      </c>
      <c r="J374" s="203">
        <f t="shared" si="12"/>
        <v>0.9839704569208114</v>
      </c>
      <c r="M374" s="44">
        <f t="shared" si="10"/>
        <v>-3548455.14</v>
      </c>
    </row>
    <row r="375" spans="1:13" ht="63.75">
      <c r="A375" s="4">
        <f t="shared" si="11"/>
        <v>363</v>
      </c>
      <c r="B375" s="132" t="s">
        <v>704</v>
      </c>
      <c r="C375" s="129" t="s">
        <v>312</v>
      </c>
      <c r="D375" s="129" t="s">
        <v>324</v>
      </c>
      <c r="E375" s="129" t="s">
        <v>705</v>
      </c>
      <c r="F375" s="129" t="s">
        <v>211</v>
      </c>
      <c r="G375" s="202">
        <v>9017663.72</v>
      </c>
      <c r="H375" s="202">
        <v>9017663.72</v>
      </c>
      <c r="I375" s="202">
        <v>8878837.27</v>
      </c>
      <c r="J375" s="203">
        <f t="shared" si="12"/>
        <v>0.9846050535581514</v>
      </c>
      <c r="M375" s="44">
        <f t="shared" si="10"/>
        <v>-8878837.27</v>
      </c>
    </row>
    <row r="376" spans="1:13" ht="25.5">
      <c r="A376" s="4">
        <f t="shared" si="11"/>
        <v>364</v>
      </c>
      <c r="B376" s="132" t="s">
        <v>417</v>
      </c>
      <c r="C376" s="129" t="s">
        <v>312</v>
      </c>
      <c r="D376" s="129" t="s">
        <v>324</v>
      </c>
      <c r="E376" s="129" t="s">
        <v>705</v>
      </c>
      <c r="F376" s="129" t="s">
        <v>418</v>
      </c>
      <c r="G376" s="202">
        <v>9017663.72</v>
      </c>
      <c r="H376" s="202">
        <v>9017663.72</v>
      </c>
      <c r="I376" s="202">
        <v>8878837.27</v>
      </c>
      <c r="J376" s="203">
        <f t="shared" si="12"/>
        <v>0.9846050535581514</v>
      </c>
      <c r="M376" s="44">
        <f t="shared" si="10"/>
        <v>-8878837.27</v>
      </c>
    </row>
    <row r="377" spans="1:13" ht="63.75">
      <c r="A377" s="4">
        <f t="shared" si="11"/>
        <v>365</v>
      </c>
      <c r="B377" s="132" t="s">
        <v>706</v>
      </c>
      <c r="C377" s="129" t="s">
        <v>312</v>
      </c>
      <c r="D377" s="129" t="s">
        <v>324</v>
      </c>
      <c r="E377" s="129" t="s">
        <v>707</v>
      </c>
      <c r="F377" s="129" t="s">
        <v>211</v>
      </c>
      <c r="G377" s="202">
        <v>2960715.72</v>
      </c>
      <c r="H377" s="202">
        <v>2960715.72</v>
      </c>
      <c r="I377" s="202">
        <v>2948031.38</v>
      </c>
      <c r="J377" s="203">
        <f t="shared" si="12"/>
        <v>0.9957157859113875</v>
      </c>
      <c r="M377" s="44">
        <f t="shared" si="10"/>
        <v>-2948031.38</v>
      </c>
    </row>
    <row r="378" spans="1:13" ht="25.5">
      <c r="A378" s="4">
        <f t="shared" si="11"/>
        <v>366</v>
      </c>
      <c r="B378" s="132" t="s">
        <v>417</v>
      </c>
      <c r="C378" s="129" t="s">
        <v>312</v>
      </c>
      <c r="D378" s="129" t="s">
        <v>324</v>
      </c>
      <c r="E378" s="129" t="s">
        <v>707</v>
      </c>
      <c r="F378" s="129" t="s">
        <v>418</v>
      </c>
      <c r="G378" s="202">
        <v>2960715.72</v>
      </c>
      <c r="H378" s="202">
        <v>2960715.72</v>
      </c>
      <c r="I378" s="202">
        <v>2948031.38</v>
      </c>
      <c r="J378" s="203">
        <f t="shared" si="12"/>
        <v>0.9957157859113875</v>
      </c>
      <c r="M378" s="44">
        <f t="shared" si="10"/>
        <v>-2948031.38</v>
      </c>
    </row>
    <row r="379" spans="1:13" ht="102">
      <c r="A379" s="4">
        <f t="shared" si="11"/>
        <v>367</v>
      </c>
      <c r="B379" s="132" t="s">
        <v>708</v>
      </c>
      <c r="C379" s="129" t="s">
        <v>312</v>
      </c>
      <c r="D379" s="129" t="s">
        <v>324</v>
      </c>
      <c r="E379" s="129" t="s">
        <v>709</v>
      </c>
      <c r="F379" s="129" t="s">
        <v>211</v>
      </c>
      <c r="G379" s="202">
        <v>236720</v>
      </c>
      <c r="H379" s="202">
        <v>236720</v>
      </c>
      <c r="I379" s="202">
        <v>199950</v>
      </c>
      <c r="J379" s="203">
        <f t="shared" si="12"/>
        <v>0.8446688070294018</v>
      </c>
      <c r="M379" s="44">
        <f t="shared" si="10"/>
        <v>-199950</v>
      </c>
    </row>
    <row r="380" spans="1:13" ht="25.5">
      <c r="A380" s="4">
        <f t="shared" si="11"/>
        <v>368</v>
      </c>
      <c r="B380" s="132" t="s">
        <v>417</v>
      </c>
      <c r="C380" s="129" t="s">
        <v>312</v>
      </c>
      <c r="D380" s="129" t="s">
        <v>324</v>
      </c>
      <c r="E380" s="129" t="s">
        <v>709</v>
      </c>
      <c r="F380" s="129" t="s">
        <v>418</v>
      </c>
      <c r="G380" s="202">
        <v>236720</v>
      </c>
      <c r="H380" s="202">
        <v>236720</v>
      </c>
      <c r="I380" s="202">
        <v>199950</v>
      </c>
      <c r="J380" s="203">
        <f t="shared" si="12"/>
        <v>0.8446688070294018</v>
      </c>
      <c r="M380" s="44">
        <f t="shared" si="10"/>
        <v>-199950</v>
      </c>
    </row>
    <row r="381" spans="1:13" ht="38.25">
      <c r="A381" s="4">
        <f t="shared" si="11"/>
        <v>369</v>
      </c>
      <c r="B381" s="132" t="s">
        <v>710</v>
      </c>
      <c r="C381" s="129" t="s">
        <v>312</v>
      </c>
      <c r="D381" s="129" t="s">
        <v>324</v>
      </c>
      <c r="E381" s="129" t="s">
        <v>711</v>
      </c>
      <c r="F381" s="129" t="s">
        <v>211</v>
      </c>
      <c r="G381" s="202">
        <v>3772000</v>
      </c>
      <c r="H381" s="202">
        <v>3772000</v>
      </c>
      <c r="I381" s="202">
        <v>3771913.5</v>
      </c>
      <c r="J381" s="203">
        <f t="shared" si="12"/>
        <v>0.9999770678685048</v>
      </c>
      <c r="M381" s="44">
        <f t="shared" si="10"/>
        <v>-3771913.5</v>
      </c>
    </row>
    <row r="382" spans="1:13" ht="12.75">
      <c r="A382" s="4">
        <f t="shared" si="11"/>
        <v>370</v>
      </c>
      <c r="B382" s="132" t="s">
        <v>351</v>
      </c>
      <c r="C382" s="129" t="s">
        <v>312</v>
      </c>
      <c r="D382" s="129" t="s">
        <v>324</v>
      </c>
      <c r="E382" s="129" t="s">
        <v>711</v>
      </c>
      <c r="F382" s="129" t="s">
        <v>484</v>
      </c>
      <c r="G382" s="202">
        <v>3772000</v>
      </c>
      <c r="H382" s="202">
        <v>3772000</v>
      </c>
      <c r="I382" s="202">
        <v>3771913.5</v>
      </c>
      <c r="J382" s="203">
        <f t="shared" si="12"/>
        <v>0.9999770678685048</v>
      </c>
      <c r="M382" s="44">
        <f t="shared" si="10"/>
        <v>-3771913.5</v>
      </c>
    </row>
    <row r="383" spans="1:13" ht="51">
      <c r="A383" s="4">
        <f t="shared" si="11"/>
        <v>371</v>
      </c>
      <c r="B383" s="132" t="s">
        <v>712</v>
      </c>
      <c r="C383" s="129" t="s">
        <v>312</v>
      </c>
      <c r="D383" s="129" t="s">
        <v>324</v>
      </c>
      <c r="E383" s="129" t="s">
        <v>713</v>
      </c>
      <c r="F383" s="129" t="s">
        <v>211</v>
      </c>
      <c r="G383" s="202">
        <v>1196490</v>
      </c>
      <c r="H383" s="202">
        <v>1196490</v>
      </c>
      <c r="I383" s="202">
        <v>1196389.78</v>
      </c>
      <c r="J383" s="203">
        <f t="shared" si="12"/>
        <v>0.99991623833045</v>
      </c>
      <c r="M383" s="44">
        <f t="shared" si="10"/>
        <v>-1196389.78</v>
      </c>
    </row>
    <row r="384" spans="1:13" ht="25.5">
      <c r="A384" s="4">
        <f t="shared" si="11"/>
        <v>372</v>
      </c>
      <c r="B384" s="132" t="s">
        <v>417</v>
      </c>
      <c r="C384" s="129" t="s">
        <v>312</v>
      </c>
      <c r="D384" s="129" t="s">
        <v>324</v>
      </c>
      <c r="E384" s="129" t="s">
        <v>713</v>
      </c>
      <c r="F384" s="129" t="s">
        <v>418</v>
      </c>
      <c r="G384" s="202">
        <v>1196490</v>
      </c>
      <c r="H384" s="202">
        <v>1196490</v>
      </c>
      <c r="I384" s="202">
        <v>1196389.78</v>
      </c>
      <c r="J384" s="203">
        <f t="shared" si="12"/>
        <v>0.99991623833045</v>
      </c>
      <c r="M384" s="44">
        <f t="shared" si="10"/>
        <v>-1196389.78</v>
      </c>
    </row>
    <row r="385" spans="1:13" ht="127.5">
      <c r="A385" s="4">
        <f t="shared" si="11"/>
        <v>373</v>
      </c>
      <c r="B385" s="132" t="s">
        <v>714</v>
      </c>
      <c r="C385" s="129" t="s">
        <v>312</v>
      </c>
      <c r="D385" s="129" t="s">
        <v>324</v>
      </c>
      <c r="E385" s="129" t="s">
        <v>715</v>
      </c>
      <c r="F385" s="129" t="s">
        <v>211</v>
      </c>
      <c r="G385" s="202">
        <v>122291800</v>
      </c>
      <c r="H385" s="202">
        <v>122291800</v>
      </c>
      <c r="I385" s="202">
        <v>122101862.2</v>
      </c>
      <c r="J385" s="203">
        <f t="shared" si="12"/>
        <v>0.9984468476218357</v>
      </c>
      <c r="M385" s="44">
        <f t="shared" si="10"/>
        <v>-122101862.2</v>
      </c>
    </row>
    <row r="386" spans="1:13" ht="25.5">
      <c r="A386" s="4">
        <f t="shared" si="11"/>
        <v>374</v>
      </c>
      <c r="B386" s="132" t="s">
        <v>469</v>
      </c>
      <c r="C386" s="129" t="s">
        <v>312</v>
      </c>
      <c r="D386" s="129" t="s">
        <v>324</v>
      </c>
      <c r="E386" s="129" t="s">
        <v>715</v>
      </c>
      <c r="F386" s="129" t="s">
        <v>470</v>
      </c>
      <c r="G386" s="202">
        <v>122291800</v>
      </c>
      <c r="H386" s="202">
        <v>122291800</v>
      </c>
      <c r="I386" s="202">
        <v>122101862.2</v>
      </c>
      <c r="J386" s="203">
        <f t="shared" si="12"/>
        <v>0.9984468476218357</v>
      </c>
      <c r="M386" s="44">
        <f t="shared" si="10"/>
        <v>-122101862.2</v>
      </c>
    </row>
    <row r="387" spans="1:13" ht="127.5">
      <c r="A387" s="4">
        <f t="shared" si="11"/>
        <v>375</v>
      </c>
      <c r="B387" s="132" t="s">
        <v>716</v>
      </c>
      <c r="C387" s="129" t="s">
        <v>312</v>
      </c>
      <c r="D387" s="129" t="s">
        <v>324</v>
      </c>
      <c r="E387" s="129" t="s">
        <v>717</v>
      </c>
      <c r="F387" s="129" t="s">
        <v>211</v>
      </c>
      <c r="G387" s="202">
        <v>3923000</v>
      </c>
      <c r="H387" s="202">
        <v>3923000</v>
      </c>
      <c r="I387" s="202">
        <v>3824706.81</v>
      </c>
      <c r="J387" s="203">
        <f t="shared" si="12"/>
        <v>0.9749443818506245</v>
      </c>
      <c r="M387" s="44">
        <f t="shared" si="10"/>
        <v>-3824706.81</v>
      </c>
    </row>
    <row r="388" spans="1:13" ht="25.5">
      <c r="A388" s="4">
        <f t="shared" si="11"/>
        <v>376</v>
      </c>
      <c r="B388" s="132" t="s">
        <v>417</v>
      </c>
      <c r="C388" s="129" t="s">
        <v>312</v>
      </c>
      <c r="D388" s="129" t="s">
        <v>324</v>
      </c>
      <c r="E388" s="129" t="s">
        <v>717</v>
      </c>
      <c r="F388" s="129" t="s">
        <v>418</v>
      </c>
      <c r="G388" s="202">
        <v>3923000</v>
      </c>
      <c r="H388" s="202">
        <v>3923000</v>
      </c>
      <c r="I388" s="202">
        <v>3824706.81</v>
      </c>
      <c r="J388" s="203">
        <f t="shared" si="12"/>
        <v>0.9749443818506245</v>
      </c>
      <c r="M388" s="44">
        <f t="shared" si="10"/>
        <v>-3824706.81</v>
      </c>
    </row>
    <row r="389" spans="1:13" ht="38.25">
      <c r="A389" s="4">
        <f t="shared" si="11"/>
        <v>377</v>
      </c>
      <c r="B389" s="132" t="s">
        <v>718</v>
      </c>
      <c r="C389" s="129" t="s">
        <v>312</v>
      </c>
      <c r="D389" s="129" t="s">
        <v>324</v>
      </c>
      <c r="E389" s="129" t="s">
        <v>719</v>
      </c>
      <c r="F389" s="129" t="s">
        <v>211</v>
      </c>
      <c r="G389" s="202">
        <f>12293000-5000</f>
        <v>12288000</v>
      </c>
      <c r="H389" s="202">
        <v>12293000</v>
      </c>
      <c r="I389" s="202">
        <v>11553762.94</v>
      </c>
      <c r="J389" s="203">
        <f t="shared" si="12"/>
        <v>0.9398652029610347</v>
      </c>
      <c r="M389" s="44">
        <f t="shared" si="10"/>
        <v>-11553762.94</v>
      </c>
    </row>
    <row r="390" spans="1:13" ht="25.5">
      <c r="A390" s="4">
        <f t="shared" si="11"/>
        <v>378</v>
      </c>
      <c r="B390" s="132" t="s">
        <v>417</v>
      </c>
      <c r="C390" s="129" t="s">
        <v>312</v>
      </c>
      <c r="D390" s="129" t="s">
        <v>324</v>
      </c>
      <c r="E390" s="129" t="s">
        <v>719</v>
      </c>
      <c r="F390" s="129" t="s">
        <v>418</v>
      </c>
      <c r="G390" s="202">
        <f>12293000-5000</f>
        <v>12288000</v>
      </c>
      <c r="H390" s="202">
        <v>12293000</v>
      </c>
      <c r="I390" s="202">
        <v>11553762.94</v>
      </c>
      <c r="J390" s="203">
        <f t="shared" si="12"/>
        <v>0.9398652029610347</v>
      </c>
      <c r="M390" s="44">
        <f aca="true" t="shared" si="13" ref="M390:M445">L390-I390</f>
        <v>-11553762.94</v>
      </c>
    </row>
    <row r="391" spans="1:13" ht="76.5">
      <c r="A391" s="4">
        <f t="shared" si="11"/>
        <v>379</v>
      </c>
      <c r="B391" s="132" t="s">
        <v>720</v>
      </c>
      <c r="C391" s="129" t="s">
        <v>312</v>
      </c>
      <c r="D391" s="129" t="s">
        <v>324</v>
      </c>
      <c r="E391" s="129" t="s">
        <v>721</v>
      </c>
      <c r="F391" s="129" t="s">
        <v>211</v>
      </c>
      <c r="G391" s="202">
        <v>1356000</v>
      </c>
      <c r="H391" s="202">
        <v>1356000</v>
      </c>
      <c r="I391" s="202">
        <v>1356000</v>
      </c>
      <c r="J391" s="203">
        <f t="shared" si="12"/>
        <v>1</v>
      </c>
      <c r="M391" s="44">
        <f t="shared" si="13"/>
        <v>-1356000</v>
      </c>
    </row>
    <row r="392" spans="1:13" ht="25.5">
      <c r="A392" s="4">
        <f t="shared" si="11"/>
        <v>380</v>
      </c>
      <c r="B392" s="132" t="s">
        <v>417</v>
      </c>
      <c r="C392" s="129" t="s">
        <v>312</v>
      </c>
      <c r="D392" s="129" t="s">
        <v>324</v>
      </c>
      <c r="E392" s="129" t="s">
        <v>721</v>
      </c>
      <c r="F392" s="129" t="s">
        <v>418</v>
      </c>
      <c r="G392" s="202">
        <v>1356000</v>
      </c>
      <c r="H392" s="202">
        <v>1356000</v>
      </c>
      <c r="I392" s="202">
        <v>1356000</v>
      </c>
      <c r="J392" s="203">
        <f t="shared" si="12"/>
        <v>1</v>
      </c>
      <c r="M392" s="44">
        <f t="shared" si="13"/>
        <v>-1356000</v>
      </c>
    </row>
    <row r="393" spans="1:13" ht="63.75">
      <c r="A393" s="4">
        <f t="shared" si="11"/>
        <v>381</v>
      </c>
      <c r="B393" s="132" t="s">
        <v>722</v>
      </c>
      <c r="C393" s="129" t="s">
        <v>312</v>
      </c>
      <c r="D393" s="129" t="s">
        <v>324</v>
      </c>
      <c r="E393" s="129" t="s">
        <v>723</v>
      </c>
      <c r="F393" s="129" t="s">
        <v>211</v>
      </c>
      <c r="G393" s="202">
        <v>191850.53</v>
      </c>
      <c r="H393" s="202">
        <v>191850.53</v>
      </c>
      <c r="I393" s="202">
        <v>191850.53</v>
      </c>
      <c r="J393" s="203">
        <f t="shared" si="12"/>
        <v>1</v>
      </c>
      <c r="M393" s="44">
        <f t="shared" si="13"/>
        <v>-191850.53</v>
      </c>
    </row>
    <row r="394" spans="1:13" ht="25.5">
      <c r="A394" s="4">
        <f t="shared" si="11"/>
        <v>382</v>
      </c>
      <c r="B394" s="132" t="s">
        <v>417</v>
      </c>
      <c r="C394" s="129" t="s">
        <v>312</v>
      </c>
      <c r="D394" s="129" t="s">
        <v>324</v>
      </c>
      <c r="E394" s="129" t="s">
        <v>723</v>
      </c>
      <c r="F394" s="129" t="s">
        <v>418</v>
      </c>
      <c r="G394" s="202">
        <v>191850.53</v>
      </c>
      <c r="H394" s="202">
        <v>191850.53</v>
      </c>
      <c r="I394" s="202">
        <v>191850.53</v>
      </c>
      <c r="J394" s="203">
        <f t="shared" si="12"/>
        <v>1</v>
      </c>
      <c r="M394" s="44">
        <f t="shared" si="13"/>
        <v>-191850.53</v>
      </c>
    </row>
    <row r="395" spans="1:13" ht="76.5">
      <c r="A395" s="4">
        <f t="shared" si="11"/>
        <v>383</v>
      </c>
      <c r="B395" s="132" t="s">
        <v>724</v>
      </c>
      <c r="C395" s="129" t="s">
        <v>312</v>
      </c>
      <c r="D395" s="129" t="s">
        <v>324</v>
      </c>
      <c r="E395" s="129" t="s">
        <v>725</v>
      </c>
      <c r="F395" s="129" t="s">
        <v>211</v>
      </c>
      <c r="G395" s="202">
        <v>961400</v>
      </c>
      <c r="H395" s="202">
        <v>961400</v>
      </c>
      <c r="I395" s="202">
        <v>958371.39</v>
      </c>
      <c r="J395" s="203">
        <f t="shared" si="12"/>
        <v>0.9968497919700438</v>
      </c>
      <c r="M395" s="44">
        <f t="shared" si="13"/>
        <v>-958371.39</v>
      </c>
    </row>
    <row r="396" spans="1:13" ht="25.5">
      <c r="A396" s="4">
        <f t="shared" si="11"/>
        <v>384</v>
      </c>
      <c r="B396" s="132" t="s">
        <v>417</v>
      </c>
      <c r="C396" s="129" t="s">
        <v>312</v>
      </c>
      <c r="D396" s="129" t="s">
        <v>324</v>
      </c>
      <c r="E396" s="129" t="s">
        <v>725</v>
      </c>
      <c r="F396" s="129" t="s">
        <v>418</v>
      </c>
      <c r="G396" s="202">
        <v>961400</v>
      </c>
      <c r="H396" s="202">
        <v>961400</v>
      </c>
      <c r="I396" s="202">
        <v>958371.39</v>
      </c>
      <c r="J396" s="203">
        <f t="shared" si="12"/>
        <v>0.9968497919700438</v>
      </c>
      <c r="M396" s="44">
        <f t="shared" si="13"/>
        <v>-958371.39</v>
      </c>
    </row>
    <row r="397" spans="1:13" ht="51">
      <c r="A397" s="4">
        <f aca="true" t="shared" si="14" ref="A397:A460">1+A396</f>
        <v>385</v>
      </c>
      <c r="B397" s="132" t="s">
        <v>726</v>
      </c>
      <c r="C397" s="129" t="s">
        <v>312</v>
      </c>
      <c r="D397" s="129" t="s">
        <v>324</v>
      </c>
      <c r="E397" s="129" t="s">
        <v>727</v>
      </c>
      <c r="F397" s="129" t="s">
        <v>211</v>
      </c>
      <c r="G397" s="202">
        <v>1205675</v>
      </c>
      <c r="H397" s="202">
        <v>1205675</v>
      </c>
      <c r="I397" s="202">
        <v>1054936.37</v>
      </c>
      <c r="J397" s="203">
        <f t="shared" si="12"/>
        <v>0.8749757355838017</v>
      </c>
      <c r="M397" s="44">
        <f t="shared" si="13"/>
        <v>-1054936.37</v>
      </c>
    </row>
    <row r="398" spans="1:13" ht="25.5">
      <c r="A398" s="4">
        <f t="shared" si="14"/>
        <v>386</v>
      </c>
      <c r="B398" s="132" t="s">
        <v>417</v>
      </c>
      <c r="C398" s="129" t="s">
        <v>312</v>
      </c>
      <c r="D398" s="129" t="s">
        <v>324</v>
      </c>
      <c r="E398" s="129" t="s">
        <v>727</v>
      </c>
      <c r="F398" s="129" t="s">
        <v>418</v>
      </c>
      <c r="G398" s="202">
        <v>1205675</v>
      </c>
      <c r="H398" s="202">
        <v>1205675</v>
      </c>
      <c r="I398" s="202">
        <v>1054936.37</v>
      </c>
      <c r="J398" s="203">
        <f aca="true" t="shared" si="15" ref="J398:J461">I398/H398</f>
        <v>0.8749757355838017</v>
      </c>
      <c r="M398" s="44">
        <f t="shared" si="13"/>
        <v>-1054936.37</v>
      </c>
    </row>
    <row r="399" spans="1:13" ht="12.75">
      <c r="A399" s="4">
        <f t="shared" si="14"/>
        <v>387</v>
      </c>
      <c r="B399" s="132" t="s">
        <v>285</v>
      </c>
      <c r="C399" s="129" t="s">
        <v>312</v>
      </c>
      <c r="D399" s="129" t="s">
        <v>162</v>
      </c>
      <c r="E399" s="129" t="s">
        <v>210</v>
      </c>
      <c r="F399" s="129" t="s">
        <v>211</v>
      </c>
      <c r="G399" s="202">
        <v>15675976.19</v>
      </c>
      <c r="H399" s="202">
        <v>15675976.19</v>
      </c>
      <c r="I399" s="202">
        <v>14937440.57</v>
      </c>
      <c r="J399" s="203">
        <f t="shared" si="15"/>
        <v>0.9528874239761141</v>
      </c>
      <c r="M399" s="44">
        <f t="shared" si="13"/>
        <v>-14937440.57</v>
      </c>
    </row>
    <row r="400" spans="1:13" ht="38.25">
      <c r="A400" s="4">
        <f t="shared" si="14"/>
        <v>388</v>
      </c>
      <c r="B400" s="132" t="s">
        <v>663</v>
      </c>
      <c r="C400" s="129" t="s">
        <v>312</v>
      </c>
      <c r="D400" s="129" t="s">
        <v>162</v>
      </c>
      <c r="E400" s="129" t="s">
        <v>664</v>
      </c>
      <c r="F400" s="129" t="s">
        <v>211</v>
      </c>
      <c r="G400" s="202">
        <v>15605926.19</v>
      </c>
      <c r="H400" s="202">
        <v>15605926.19</v>
      </c>
      <c r="I400" s="202">
        <v>14867390.57</v>
      </c>
      <c r="J400" s="203">
        <f t="shared" si="15"/>
        <v>0.9526759507248446</v>
      </c>
      <c r="M400" s="44">
        <f t="shared" si="13"/>
        <v>-14867390.57</v>
      </c>
    </row>
    <row r="401" spans="1:13" ht="38.25">
      <c r="A401" s="4">
        <f t="shared" si="14"/>
        <v>389</v>
      </c>
      <c r="B401" s="132" t="s">
        <v>728</v>
      </c>
      <c r="C401" s="129" t="s">
        <v>312</v>
      </c>
      <c r="D401" s="129" t="s">
        <v>162</v>
      </c>
      <c r="E401" s="129" t="s">
        <v>729</v>
      </c>
      <c r="F401" s="129" t="s">
        <v>211</v>
      </c>
      <c r="G401" s="202">
        <v>14815700.55</v>
      </c>
      <c r="H401" s="202">
        <v>14815700.55</v>
      </c>
      <c r="I401" s="202">
        <v>14082173.93</v>
      </c>
      <c r="J401" s="203">
        <f t="shared" si="15"/>
        <v>0.9504899132157473</v>
      </c>
      <c r="M401" s="44">
        <f t="shared" si="13"/>
        <v>-14082173.93</v>
      </c>
    </row>
    <row r="402" spans="1:13" ht="25.5">
      <c r="A402" s="4">
        <f t="shared" si="14"/>
        <v>390</v>
      </c>
      <c r="B402" s="132" t="s">
        <v>730</v>
      </c>
      <c r="C402" s="129" t="s">
        <v>312</v>
      </c>
      <c r="D402" s="129" t="s">
        <v>162</v>
      </c>
      <c r="E402" s="129" t="s">
        <v>731</v>
      </c>
      <c r="F402" s="129" t="s">
        <v>211</v>
      </c>
      <c r="G402" s="202">
        <v>6155418.44</v>
      </c>
      <c r="H402" s="202">
        <v>6155418.44</v>
      </c>
      <c r="I402" s="202">
        <v>5438977.64</v>
      </c>
      <c r="J402" s="203">
        <f t="shared" si="15"/>
        <v>0.8836081077211055</v>
      </c>
      <c r="M402" s="44">
        <f t="shared" si="13"/>
        <v>-5438977.64</v>
      </c>
    </row>
    <row r="403" spans="1:13" ht="25.5">
      <c r="A403" s="4">
        <f t="shared" si="14"/>
        <v>391</v>
      </c>
      <c r="B403" s="132" t="s">
        <v>417</v>
      </c>
      <c r="C403" s="129" t="s">
        <v>312</v>
      </c>
      <c r="D403" s="129" t="s">
        <v>162</v>
      </c>
      <c r="E403" s="129" t="s">
        <v>731</v>
      </c>
      <c r="F403" s="129" t="s">
        <v>418</v>
      </c>
      <c r="G403" s="202">
        <v>6155418.44</v>
      </c>
      <c r="H403" s="202">
        <v>6155418.44</v>
      </c>
      <c r="I403" s="202">
        <v>5438977.64</v>
      </c>
      <c r="J403" s="203">
        <f t="shared" si="15"/>
        <v>0.8836081077211055</v>
      </c>
      <c r="M403" s="44">
        <f t="shared" si="13"/>
        <v>-5438977.64</v>
      </c>
    </row>
    <row r="404" spans="1:13" ht="38.25">
      <c r="A404" s="4">
        <f t="shared" si="14"/>
        <v>392</v>
      </c>
      <c r="B404" s="132" t="s">
        <v>732</v>
      </c>
      <c r="C404" s="129" t="s">
        <v>312</v>
      </c>
      <c r="D404" s="129" t="s">
        <v>162</v>
      </c>
      <c r="E404" s="129" t="s">
        <v>733</v>
      </c>
      <c r="F404" s="129" t="s">
        <v>211</v>
      </c>
      <c r="G404" s="202">
        <v>940182.11</v>
      </c>
      <c r="H404" s="202">
        <v>940182.11</v>
      </c>
      <c r="I404" s="202">
        <v>923096.29</v>
      </c>
      <c r="J404" s="203">
        <f t="shared" si="15"/>
        <v>0.9818271164508757</v>
      </c>
      <c r="M404" s="44">
        <f t="shared" si="13"/>
        <v>-923096.29</v>
      </c>
    </row>
    <row r="405" spans="1:13" ht="25.5">
      <c r="A405" s="4">
        <f t="shared" si="14"/>
        <v>393</v>
      </c>
      <c r="B405" s="132" t="s">
        <v>417</v>
      </c>
      <c r="C405" s="129" t="s">
        <v>312</v>
      </c>
      <c r="D405" s="129" t="s">
        <v>162</v>
      </c>
      <c r="E405" s="129" t="s">
        <v>733</v>
      </c>
      <c r="F405" s="129" t="s">
        <v>418</v>
      </c>
      <c r="G405" s="202">
        <v>940182.11</v>
      </c>
      <c r="H405" s="202">
        <v>940182.11</v>
      </c>
      <c r="I405" s="202">
        <v>923096.29</v>
      </c>
      <c r="J405" s="203">
        <f t="shared" si="15"/>
        <v>0.9818271164508757</v>
      </c>
      <c r="M405" s="44">
        <f t="shared" si="13"/>
        <v>-923096.29</v>
      </c>
    </row>
    <row r="406" spans="1:13" ht="25.5">
      <c r="A406" s="4">
        <f t="shared" si="14"/>
        <v>394</v>
      </c>
      <c r="B406" s="132" t="s">
        <v>734</v>
      </c>
      <c r="C406" s="129" t="s">
        <v>312</v>
      </c>
      <c r="D406" s="129" t="s">
        <v>162</v>
      </c>
      <c r="E406" s="129" t="s">
        <v>735</v>
      </c>
      <c r="F406" s="129" t="s">
        <v>211</v>
      </c>
      <c r="G406" s="202">
        <v>7720100</v>
      </c>
      <c r="H406" s="202">
        <v>7720100</v>
      </c>
      <c r="I406" s="202">
        <v>7720100</v>
      </c>
      <c r="J406" s="203">
        <f t="shared" si="15"/>
        <v>1</v>
      </c>
      <c r="K406" s="196" t="e">
        <f>K155+K157+K160+K200+K263+K271+K274+K372+#REF!</f>
        <v>#REF!</v>
      </c>
      <c r="M406" s="44">
        <f t="shared" si="13"/>
        <v>-7720100</v>
      </c>
    </row>
    <row r="407" spans="1:13" ht="25.5">
      <c r="A407" s="4">
        <f t="shared" si="14"/>
        <v>395</v>
      </c>
      <c r="B407" s="132" t="s">
        <v>417</v>
      </c>
      <c r="C407" s="129" t="s">
        <v>312</v>
      </c>
      <c r="D407" s="129" t="s">
        <v>162</v>
      </c>
      <c r="E407" s="129" t="s">
        <v>735</v>
      </c>
      <c r="F407" s="129" t="s">
        <v>418</v>
      </c>
      <c r="G407" s="202">
        <v>7720100</v>
      </c>
      <c r="H407" s="202">
        <v>7720100</v>
      </c>
      <c r="I407" s="202">
        <v>7720100</v>
      </c>
      <c r="J407" s="203">
        <f t="shared" si="15"/>
        <v>1</v>
      </c>
      <c r="M407" s="44">
        <f t="shared" si="13"/>
        <v>-7720100</v>
      </c>
    </row>
    <row r="408" spans="1:13" ht="38.25">
      <c r="A408" s="4">
        <f t="shared" si="14"/>
        <v>396</v>
      </c>
      <c r="B408" s="132" t="s">
        <v>736</v>
      </c>
      <c r="C408" s="129" t="s">
        <v>312</v>
      </c>
      <c r="D408" s="129" t="s">
        <v>162</v>
      </c>
      <c r="E408" s="129" t="s">
        <v>737</v>
      </c>
      <c r="F408" s="129" t="s">
        <v>211</v>
      </c>
      <c r="G408" s="202">
        <v>790225.64</v>
      </c>
      <c r="H408" s="202">
        <v>790225.64</v>
      </c>
      <c r="I408" s="202">
        <v>785216.64</v>
      </c>
      <c r="J408" s="203">
        <f t="shared" si="15"/>
        <v>0.993661304130805</v>
      </c>
      <c r="M408" s="44">
        <f t="shared" si="13"/>
        <v>-785216.64</v>
      </c>
    </row>
    <row r="409" spans="1:13" ht="38.25">
      <c r="A409" s="4">
        <f t="shared" si="14"/>
        <v>397</v>
      </c>
      <c r="B409" s="132" t="s">
        <v>738</v>
      </c>
      <c r="C409" s="129" t="s">
        <v>312</v>
      </c>
      <c r="D409" s="129" t="s">
        <v>162</v>
      </c>
      <c r="E409" s="129" t="s">
        <v>739</v>
      </c>
      <c r="F409" s="129" t="s">
        <v>211</v>
      </c>
      <c r="G409" s="202">
        <v>199854.64</v>
      </c>
      <c r="H409" s="202">
        <v>199854.64</v>
      </c>
      <c r="I409" s="202">
        <v>199845.64</v>
      </c>
      <c r="J409" s="203">
        <f t="shared" si="15"/>
        <v>0.9999549672702119</v>
      </c>
      <c r="M409" s="44">
        <f t="shared" si="13"/>
        <v>-199845.64</v>
      </c>
    </row>
    <row r="410" spans="1:13" ht="25.5">
      <c r="A410" s="4">
        <f t="shared" si="14"/>
        <v>398</v>
      </c>
      <c r="B410" s="132" t="s">
        <v>417</v>
      </c>
      <c r="C410" s="129" t="s">
        <v>312</v>
      </c>
      <c r="D410" s="129" t="s">
        <v>162</v>
      </c>
      <c r="E410" s="129" t="s">
        <v>739</v>
      </c>
      <c r="F410" s="129" t="s">
        <v>418</v>
      </c>
      <c r="G410" s="202">
        <v>199854.64</v>
      </c>
      <c r="H410" s="202">
        <v>199854.64</v>
      </c>
      <c r="I410" s="202">
        <v>199845.64</v>
      </c>
      <c r="J410" s="203">
        <f t="shared" si="15"/>
        <v>0.9999549672702119</v>
      </c>
      <c r="M410" s="44">
        <f t="shared" si="13"/>
        <v>-199845.64</v>
      </c>
    </row>
    <row r="411" spans="1:13" ht="38.25">
      <c r="A411" s="4">
        <f t="shared" si="14"/>
        <v>399</v>
      </c>
      <c r="B411" s="132" t="s">
        <v>740</v>
      </c>
      <c r="C411" s="129" t="s">
        <v>312</v>
      </c>
      <c r="D411" s="129" t="s">
        <v>162</v>
      </c>
      <c r="E411" s="129" t="s">
        <v>741</v>
      </c>
      <c r="F411" s="129" t="s">
        <v>211</v>
      </c>
      <c r="G411" s="202">
        <v>230000</v>
      </c>
      <c r="H411" s="202">
        <v>230000</v>
      </c>
      <c r="I411" s="202">
        <v>230000</v>
      </c>
      <c r="J411" s="203">
        <f t="shared" si="15"/>
        <v>1</v>
      </c>
      <c r="M411" s="44">
        <f t="shared" si="13"/>
        <v>-230000</v>
      </c>
    </row>
    <row r="412" spans="1:13" ht="25.5">
      <c r="A412" s="4">
        <f t="shared" si="14"/>
        <v>400</v>
      </c>
      <c r="B412" s="132" t="s">
        <v>417</v>
      </c>
      <c r="C412" s="129" t="s">
        <v>312</v>
      </c>
      <c r="D412" s="129" t="s">
        <v>162</v>
      </c>
      <c r="E412" s="129" t="s">
        <v>741</v>
      </c>
      <c r="F412" s="129" t="s">
        <v>418</v>
      </c>
      <c r="G412" s="202">
        <v>230000</v>
      </c>
      <c r="H412" s="202">
        <v>230000</v>
      </c>
      <c r="I412" s="202">
        <v>230000</v>
      </c>
      <c r="J412" s="203">
        <f t="shared" si="15"/>
        <v>1</v>
      </c>
      <c r="M412" s="44">
        <f t="shared" si="13"/>
        <v>-230000</v>
      </c>
    </row>
    <row r="413" spans="1:13" ht="25.5">
      <c r="A413" s="4">
        <f t="shared" si="14"/>
        <v>401</v>
      </c>
      <c r="B413" s="132" t="s">
        <v>742</v>
      </c>
      <c r="C413" s="129" t="s">
        <v>312</v>
      </c>
      <c r="D413" s="129" t="s">
        <v>162</v>
      </c>
      <c r="E413" s="129" t="s">
        <v>743</v>
      </c>
      <c r="F413" s="129" t="s">
        <v>211</v>
      </c>
      <c r="G413" s="202">
        <v>50000</v>
      </c>
      <c r="H413" s="202">
        <v>50000</v>
      </c>
      <c r="I413" s="202">
        <v>50000</v>
      </c>
      <c r="J413" s="203">
        <f t="shared" si="15"/>
        <v>1</v>
      </c>
      <c r="M413" s="44">
        <f t="shared" si="13"/>
        <v>-50000</v>
      </c>
    </row>
    <row r="414" spans="1:13" ht="25.5">
      <c r="A414" s="4">
        <f t="shared" si="14"/>
        <v>402</v>
      </c>
      <c r="B414" s="132" t="s">
        <v>417</v>
      </c>
      <c r="C414" s="129" t="s">
        <v>312</v>
      </c>
      <c r="D414" s="129" t="s">
        <v>162</v>
      </c>
      <c r="E414" s="129" t="s">
        <v>743</v>
      </c>
      <c r="F414" s="129" t="s">
        <v>418</v>
      </c>
      <c r="G414" s="202">
        <v>50000</v>
      </c>
      <c r="H414" s="202">
        <v>50000</v>
      </c>
      <c r="I414" s="202">
        <v>50000</v>
      </c>
      <c r="J414" s="203">
        <f t="shared" si="15"/>
        <v>1</v>
      </c>
      <c r="M414" s="44">
        <f t="shared" si="13"/>
        <v>-50000</v>
      </c>
    </row>
    <row r="415" spans="1:13" ht="38.25">
      <c r="A415" s="4">
        <f t="shared" si="14"/>
        <v>403</v>
      </c>
      <c r="B415" s="132" t="s">
        <v>744</v>
      </c>
      <c r="C415" s="129" t="s">
        <v>312</v>
      </c>
      <c r="D415" s="129" t="s">
        <v>162</v>
      </c>
      <c r="E415" s="129" t="s">
        <v>745</v>
      </c>
      <c r="F415" s="129" t="s">
        <v>211</v>
      </c>
      <c r="G415" s="202">
        <v>305371</v>
      </c>
      <c r="H415" s="202">
        <v>305371</v>
      </c>
      <c r="I415" s="202">
        <v>305371</v>
      </c>
      <c r="J415" s="203">
        <f t="shared" si="15"/>
        <v>1</v>
      </c>
      <c r="M415" s="44">
        <f t="shared" si="13"/>
        <v>-305371</v>
      </c>
    </row>
    <row r="416" spans="1:13" ht="25.5">
      <c r="A416" s="4">
        <f t="shared" si="14"/>
        <v>404</v>
      </c>
      <c r="B416" s="132" t="s">
        <v>469</v>
      </c>
      <c r="C416" s="129" t="s">
        <v>312</v>
      </c>
      <c r="D416" s="129" t="s">
        <v>162</v>
      </c>
      <c r="E416" s="129" t="s">
        <v>745</v>
      </c>
      <c r="F416" s="129" t="s">
        <v>470</v>
      </c>
      <c r="G416" s="202">
        <v>5696</v>
      </c>
      <c r="H416" s="202">
        <v>5696</v>
      </c>
      <c r="I416" s="202">
        <v>5696</v>
      </c>
      <c r="J416" s="203">
        <f t="shared" si="15"/>
        <v>1</v>
      </c>
      <c r="M416" s="44">
        <f t="shared" si="13"/>
        <v>-5696</v>
      </c>
    </row>
    <row r="417" spans="1:13" ht="25.5">
      <c r="A417" s="4">
        <f t="shared" si="14"/>
        <v>405</v>
      </c>
      <c r="B417" s="132" t="s">
        <v>417</v>
      </c>
      <c r="C417" s="129" t="s">
        <v>312</v>
      </c>
      <c r="D417" s="129" t="s">
        <v>162</v>
      </c>
      <c r="E417" s="129" t="s">
        <v>745</v>
      </c>
      <c r="F417" s="129" t="s">
        <v>418</v>
      </c>
      <c r="G417" s="202">
        <v>299675</v>
      </c>
      <c r="H417" s="202">
        <v>299675</v>
      </c>
      <c r="I417" s="202">
        <v>299675</v>
      </c>
      <c r="J417" s="203">
        <f t="shared" si="15"/>
        <v>1</v>
      </c>
      <c r="M417" s="44">
        <f t="shared" si="13"/>
        <v>-299675</v>
      </c>
    </row>
    <row r="418" spans="1:13" ht="38.25">
      <c r="A418" s="4">
        <f t="shared" si="14"/>
        <v>406</v>
      </c>
      <c r="B418" s="132" t="s">
        <v>746</v>
      </c>
      <c r="C418" s="129" t="s">
        <v>312</v>
      </c>
      <c r="D418" s="129" t="s">
        <v>162</v>
      </c>
      <c r="E418" s="129" t="s">
        <v>747</v>
      </c>
      <c r="F418" s="129" t="s">
        <v>211</v>
      </c>
      <c r="G418" s="202">
        <v>5000</v>
      </c>
      <c r="H418" s="202">
        <v>5000</v>
      </c>
      <c r="I418" s="202">
        <v>0</v>
      </c>
      <c r="J418" s="203">
        <f t="shared" si="15"/>
        <v>0</v>
      </c>
      <c r="M418" s="44">
        <f t="shared" si="13"/>
        <v>0</v>
      </c>
    </row>
    <row r="419" spans="1:13" ht="25.5">
      <c r="A419" s="4">
        <f t="shared" si="14"/>
        <v>407</v>
      </c>
      <c r="B419" s="132" t="s">
        <v>417</v>
      </c>
      <c r="C419" s="129" t="s">
        <v>312</v>
      </c>
      <c r="D419" s="129" t="s">
        <v>162</v>
      </c>
      <c r="E419" s="129" t="s">
        <v>747</v>
      </c>
      <c r="F419" s="129" t="s">
        <v>418</v>
      </c>
      <c r="G419" s="202">
        <v>5000</v>
      </c>
      <c r="H419" s="202">
        <v>5000</v>
      </c>
      <c r="I419" s="202">
        <v>0</v>
      </c>
      <c r="J419" s="203">
        <f t="shared" si="15"/>
        <v>0</v>
      </c>
      <c r="M419" s="44">
        <f t="shared" si="13"/>
        <v>0</v>
      </c>
    </row>
    <row r="420" spans="1:13" ht="51">
      <c r="A420" s="4">
        <f t="shared" si="14"/>
        <v>408</v>
      </c>
      <c r="B420" s="132" t="s">
        <v>748</v>
      </c>
      <c r="C420" s="129" t="s">
        <v>312</v>
      </c>
      <c r="D420" s="129" t="s">
        <v>162</v>
      </c>
      <c r="E420" s="129" t="s">
        <v>749</v>
      </c>
      <c r="F420" s="129" t="s">
        <v>211</v>
      </c>
      <c r="G420" s="202">
        <v>70050</v>
      </c>
      <c r="H420" s="202">
        <v>70050</v>
      </c>
      <c r="I420" s="202">
        <v>70050</v>
      </c>
      <c r="J420" s="203">
        <f t="shared" si="15"/>
        <v>1</v>
      </c>
      <c r="M420" s="44">
        <f t="shared" si="13"/>
        <v>-70050</v>
      </c>
    </row>
    <row r="421" spans="1:13" ht="25.5">
      <c r="A421" s="4">
        <f t="shared" si="14"/>
        <v>409</v>
      </c>
      <c r="B421" s="132" t="s">
        <v>750</v>
      </c>
      <c r="C421" s="129" t="s">
        <v>312</v>
      </c>
      <c r="D421" s="129" t="s">
        <v>162</v>
      </c>
      <c r="E421" s="129" t="s">
        <v>751</v>
      </c>
      <c r="F421" s="129" t="s">
        <v>211</v>
      </c>
      <c r="G421" s="202">
        <v>70050</v>
      </c>
      <c r="H421" s="202">
        <v>70050</v>
      </c>
      <c r="I421" s="202">
        <v>70050</v>
      </c>
      <c r="J421" s="203">
        <f t="shared" si="15"/>
        <v>1</v>
      </c>
      <c r="M421" s="44">
        <f t="shared" si="13"/>
        <v>-70050</v>
      </c>
    </row>
    <row r="422" spans="1:13" ht="25.5">
      <c r="A422" s="4">
        <f t="shared" si="14"/>
        <v>410</v>
      </c>
      <c r="B422" s="132" t="s">
        <v>752</v>
      </c>
      <c r="C422" s="129" t="s">
        <v>312</v>
      </c>
      <c r="D422" s="129" t="s">
        <v>162</v>
      </c>
      <c r="E422" s="129" t="s">
        <v>753</v>
      </c>
      <c r="F422" s="129" t="s">
        <v>211</v>
      </c>
      <c r="G422" s="202">
        <v>70050</v>
      </c>
      <c r="H422" s="202">
        <v>70050</v>
      </c>
      <c r="I422" s="202">
        <v>70050</v>
      </c>
      <c r="J422" s="203">
        <f t="shared" si="15"/>
        <v>1</v>
      </c>
      <c r="M422" s="44">
        <f t="shared" si="13"/>
        <v>-70050</v>
      </c>
    </row>
    <row r="423" spans="1:13" ht="25.5">
      <c r="A423" s="4">
        <f t="shared" si="14"/>
        <v>411</v>
      </c>
      <c r="B423" s="132" t="s">
        <v>417</v>
      </c>
      <c r="C423" s="129" t="s">
        <v>312</v>
      </c>
      <c r="D423" s="129" t="s">
        <v>162</v>
      </c>
      <c r="E423" s="129" t="s">
        <v>753</v>
      </c>
      <c r="F423" s="129" t="s">
        <v>418</v>
      </c>
      <c r="G423" s="202">
        <v>70050</v>
      </c>
      <c r="H423" s="202">
        <v>70050</v>
      </c>
      <c r="I423" s="202">
        <v>70050</v>
      </c>
      <c r="J423" s="203">
        <f t="shared" si="15"/>
        <v>1</v>
      </c>
      <c r="M423" s="44">
        <f t="shared" si="13"/>
        <v>-70050</v>
      </c>
    </row>
    <row r="424" spans="1:13" ht="12.75">
      <c r="A424" s="4">
        <f t="shared" si="14"/>
        <v>412</v>
      </c>
      <c r="B424" s="132" t="s">
        <v>315</v>
      </c>
      <c r="C424" s="129" t="s">
        <v>312</v>
      </c>
      <c r="D424" s="129" t="s">
        <v>325</v>
      </c>
      <c r="E424" s="129" t="s">
        <v>210</v>
      </c>
      <c r="F424" s="129" t="s">
        <v>211</v>
      </c>
      <c r="G424" s="202">
        <v>5294732.06</v>
      </c>
      <c r="H424" s="202">
        <v>5294732.06</v>
      </c>
      <c r="I424" s="202">
        <v>4894095.75</v>
      </c>
      <c r="J424" s="203">
        <f t="shared" si="15"/>
        <v>0.9243330341441302</v>
      </c>
      <c r="M424" s="44">
        <f t="shared" si="13"/>
        <v>-4894095.75</v>
      </c>
    </row>
    <row r="425" spans="1:13" ht="38.25">
      <c r="A425" s="4">
        <f t="shared" si="14"/>
        <v>413</v>
      </c>
      <c r="B425" s="132" t="s">
        <v>663</v>
      </c>
      <c r="C425" s="129" t="s">
        <v>312</v>
      </c>
      <c r="D425" s="129" t="s">
        <v>325</v>
      </c>
      <c r="E425" s="129" t="s">
        <v>664</v>
      </c>
      <c r="F425" s="129" t="s">
        <v>211</v>
      </c>
      <c r="G425" s="202">
        <v>5294732.06</v>
      </c>
      <c r="H425" s="202">
        <v>5294732.06</v>
      </c>
      <c r="I425" s="202">
        <v>4894095.75</v>
      </c>
      <c r="J425" s="203">
        <f t="shared" si="15"/>
        <v>0.9243330341441302</v>
      </c>
      <c r="M425" s="44">
        <f t="shared" si="13"/>
        <v>-4894095.75</v>
      </c>
    </row>
    <row r="426" spans="1:13" ht="51">
      <c r="A426" s="4">
        <f t="shared" si="14"/>
        <v>414</v>
      </c>
      <c r="B426" s="132" t="s">
        <v>754</v>
      </c>
      <c r="C426" s="129" t="s">
        <v>312</v>
      </c>
      <c r="D426" s="129" t="s">
        <v>325</v>
      </c>
      <c r="E426" s="129" t="s">
        <v>755</v>
      </c>
      <c r="F426" s="129" t="s">
        <v>211</v>
      </c>
      <c r="G426" s="202">
        <v>5294732.06</v>
      </c>
      <c r="H426" s="202">
        <v>5294732.06</v>
      </c>
      <c r="I426" s="202">
        <v>4894095.75</v>
      </c>
      <c r="J426" s="203">
        <f t="shared" si="15"/>
        <v>0.9243330341441302</v>
      </c>
      <c r="M426" s="44">
        <f t="shared" si="13"/>
        <v>-4894095.75</v>
      </c>
    </row>
    <row r="427" spans="1:13" ht="51">
      <c r="A427" s="4">
        <f t="shared" si="14"/>
        <v>415</v>
      </c>
      <c r="B427" s="132" t="s">
        <v>756</v>
      </c>
      <c r="C427" s="129" t="s">
        <v>312</v>
      </c>
      <c r="D427" s="129" t="s">
        <v>325</v>
      </c>
      <c r="E427" s="129" t="s">
        <v>757</v>
      </c>
      <c r="F427" s="129" t="s">
        <v>211</v>
      </c>
      <c r="G427" s="202">
        <v>4824611.58</v>
      </c>
      <c r="H427" s="202">
        <v>4824611.58</v>
      </c>
      <c r="I427" s="202">
        <v>4466721.25</v>
      </c>
      <c r="J427" s="203">
        <f t="shared" si="15"/>
        <v>0.9258198667259344</v>
      </c>
      <c r="M427" s="44">
        <f t="shared" si="13"/>
        <v>-4466721.25</v>
      </c>
    </row>
    <row r="428" spans="1:13" ht="25.5">
      <c r="A428" s="4">
        <f t="shared" si="14"/>
        <v>416</v>
      </c>
      <c r="B428" s="132" t="s">
        <v>469</v>
      </c>
      <c r="C428" s="129" t="s">
        <v>312</v>
      </c>
      <c r="D428" s="129" t="s">
        <v>325</v>
      </c>
      <c r="E428" s="129" t="s">
        <v>757</v>
      </c>
      <c r="F428" s="129" t="s">
        <v>470</v>
      </c>
      <c r="G428" s="202">
        <v>3900516.58</v>
      </c>
      <c r="H428" s="202">
        <v>3900516.58</v>
      </c>
      <c r="I428" s="202">
        <v>3715129.14</v>
      </c>
      <c r="J428" s="203">
        <f t="shared" si="15"/>
        <v>0.9524710544878648</v>
      </c>
      <c r="M428" s="44">
        <f t="shared" si="13"/>
        <v>-3715129.14</v>
      </c>
    </row>
    <row r="429" spans="1:13" ht="25.5">
      <c r="A429" s="4">
        <f t="shared" si="14"/>
        <v>417</v>
      </c>
      <c r="B429" s="132" t="s">
        <v>417</v>
      </c>
      <c r="C429" s="129" t="s">
        <v>312</v>
      </c>
      <c r="D429" s="129" t="s">
        <v>325</v>
      </c>
      <c r="E429" s="129" t="s">
        <v>757</v>
      </c>
      <c r="F429" s="129" t="s">
        <v>418</v>
      </c>
      <c r="G429" s="202">
        <v>921595</v>
      </c>
      <c r="H429" s="202">
        <v>921595</v>
      </c>
      <c r="I429" s="202">
        <v>749625.88</v>
      </c>
      <c r="J429" s="203">
        <f t="shared" si="15"/>
        <v>0.813400550133193</v>
      </c>
      <c r="M429" s="44">
        <f t="shared" si="13"/>
        <v>-749625.88</v>
      </c>
    </row>
    <row r="430" spans="1:13" ht="12.75">
      <c r="A430" s="4">
        <f t="shared" si="14"/>
        <v>418</v>
      </c>
      <c r="B430" s="132" t="s">
        <v>451</v>
      </c>
      <c r="C430" s="129" t="s">
        <v>312</v>
      </c>
      <c r="D430" s="129" t="s">
        <v>325</v>
      </c>
      <c r="E430" s="129" t="s">
        <v>757</v>
      </c>
      <c r="F430" s="129" t="s">
        <v>452</v>
      </c>
      <c r="G430" s="202">
        <v>2500</v>
      </c>
      <c r="H430" s="202">
        <v>2500</v>
      </c>
      <c r="I430" s="202">
        <v>1966.23</v>
      </c>
      <c r="J430" s="203">
        <f t="shared" si="15"/>
        <v>0.786492</v>
      </c>
      <c r="M430" s="44">
        <f t="shared" si="13"/>
        <v>-1966.23</v>
      </c>
    </row>
    <row r="431" spans="1:13" ht="63.75">
      <c r="A431" s="4">
        <f t="shared" si="14"/>
        <v>419</v>
      </c>
      <c r="B431" s="132" t="s">
        <v>758</v>
      </c>
      <c r="C431" s="129" t="s">
        <v>312</v>
      </c>
      <c r="D431" s="129" t="s">
        <v>325</v>
      </c>
      <c r="E431" s="129" t="s">
        <v>759</v>
      </c>
      <c r="F431" s="129" t="s">
        <v>211</v>
      </c>
      <c r="G431" s="202">
        <v>470120.48</v>
      </c>
      <c r="H431" s="202">
        <v>470120.48</v>
      </c>
      <c r="I431" s="202">
        <v>427374.5</v>
      </c>
      <c r="J431" s="203">
        <f t="shared" si="15"/>
        <v>0.9090744142863123</v>
      </c>
      <c r="M431" s="44">
        <f t="shared" si="13"/>
        <v>-427374.5</v>
      </c>
    </row>
    <row r="432" spans="1:13" ht="25.5">
      <c r="A432" s="4">
        <f t="shared" si="14"/>
        <v>420</v>
      </c>
      <c r="B432" s="132" t="s">
        <v>417</v>
      </c>
      <c r="C432" s="129" t="s">
        <v>312</v>
      </c>
      <c r="D432" s="129" t="s">
        <v>325</v>
      </c>
      <c r="E432" s="129" t="s">
        <v>759</v>
      </c>
      <c r="F432" s="129" t="s">
        <v>418</v>
      </c>
      <c r="G432" s="202">
        <v>470120.48</v>
      </c>
      <c r="H432" s="202">
        <v>470120.48</v>
      </c>
      <c r="I432" s="202">
        <v>427374.5</v>
      </c>
      <c r="J432" s="203">
        <f t="shared" si="15"/>
        <v>0.9090744142863123</v>
      </c>
      <c r="M432" s="44">
        <f t="shared" si="13"/>
        <v>-427374.5</v>
      </c>
    </row>
    <row r="433" spans="1:13" ht="38.25">
      <c r="A433" s="16">
        <f t="shared" si="14"/>
        <v>421</v>
      </c>
      <c r="B433" s="208" t="s">
        <v>760</v>
      </c>
      <c r="C433" s="209" t="s">
        <v>316</v>
      </c>
      <c r="D433" s="209" t="s">
        <v>209</v>
      </c>
      <c r="E433" s="209" t="s">
        <v>210</v>
      </c>
      <c r="F433" s="209" t="s">
        <v>211</v>
      </c>
      <c r="G433" s="210">
        <v>106793279.21</v>
      </c>
      <c r="H433" s="210">
        <v>106793279.21</v>
      </c>
      <c r="I433" s="210">
        <f>92999139.52+1429600</f>
        <v>94428739.52</v>
      </c>
      <c r="J433" s="211">
        <f t="shared" si="15"/>
        <v>0.8842198705623958</v>
      </c>
      <c r="M433" s="44">
        <f t="shared" si="13"/>
        <v>-94428739.52</v>
      </c>
    </row>
    <row r="434" spans="1:13" ht="12.75">
      <c r="A434" s="4">
        <f t="shared" si="14"/>
        <v>422</v>
      </c>
      <c r="B434" s="132" t="s">
        <v>284</v>
      </c>
      <c r="C434" s="129" t="s">
        <v>316</v>
      </c>
      <c r="D434" s="129" t="s">
        <v>161</v>
      </c>
      <c r="E434" s="129" t="s">
        <v>210</v>
      </c>
      <c r="F434" s="129" t="s">
        <v>211</v>
      </c>
      <c r="G434" s="202">
        <v>41997110.05</v>
      </c>
      <c r="H434" s="202">
        <v>41997110.05</v>
      </c>
      <c r="I434" s="202">
        <f>40315949.11+100000</f>
        <v>40415949.11</v>
      </c>
      <c r="J434" s="203">
        <f t="shared" si="15"/>
        <v>0.9623507203681984</v>
      </c>
      <c r="M434" s="44">
        <f t="shared" si="13"/>
        <v>-40415949.11</v>
      </c>
    </row>
    <row r="435" spans="1:13" ht="12.75">
      <c r="A435" s="4">
        <f t="shared" si="14"/>
        <v>423</v>
      </c>
      <c r="B435" s="132" t="s">
        <v>314</v>
      </c>
      <c r="C435" s="129" t="s">
        <v>316</v>
      </c>
      <c r="D435" s="129" t="s">
        <v>324</v>
      </c>
      <c r="E435" s="129" t="s">
        <v>210</v>
      </c>
      <c r="F435" s="129" t="s">
        <v>211</v>
      </c>
      <c r="G435" s="202">
        <v>38617920.05</v>
      </c>
      <c r="H435" s="202">
        <v>38617920.05</v>
      </c>
      <c r="I435" s="202">
        <f>38003771.46+100000</f>
        <v>38103771.46</v>
      </c>
      <c r="J435" s="203">
        <f t="shared" si="15"/>
        <v>0.9866862692414736</v>
      </c>
      <c r="M435" s="44">
        <f t="shared" si="13"/>
        <v>-38103771.46</v>
      </c>
    </row>
    <row r="436" spans="1:13" ht="51">
      <c r="A436" s="4">
        <f t="shared" si="14"/>
        <v>424</v>
      </c>
      <c r="B436" s="132" t="s">
        <v>748</v>
      </c>
      <c r="C436" s="129" t="s">
        <v>316</v>
      </c>
      <c r="D436" s="129" t="s">
        <v>324</v>
      </c>
      <c r="E436" s="129" t="s">
        <v>749</v>
      </c>
      <c r="F436" s="129" t="s">
        <v>211</v>
      </c>
      <c r="G436" s="202">
        <v>38617920.05</v>
      </c>
      <c r="H436" s="202">
        <v>38617920.05</v>
      </c>
      <c r="I436" s="202">
        <f>38003771.46+100000</f>
        <v>38103771.46</v>
      </c>
      <c r="J436" s="203">
        <f t="shared" si="15"/>
        <v>0.9866862692414736</v>
      </c>
      <c r="M436" s="44">
        <f t="shared" si="13"/>
        <v>-38103771.46</v>
      </c>
    </row>
    <row r="437" spans="1:13" ht="25.5">
      <c r="A437" s="4">
        <f t="shared" si="14"/>
        <v>425</v>
      </c>
      <c r="B437" s="132" t="s">
        <v>761</v>
      </c>
      <c r="C437" s="129" t="s">
        <v>316</v>
      </c>
      <c r="D437" s="129" t="s">
        <v>324</v>
      </c>
      <c r="E437" s="129" t="s">
        <v>762</v>
      </c>
      <c r="F437" s="129" t="s">
        <v>211</v>
      </c>
      <c r="G437" s="202">
        <v>38290920.05</v>
      </c>
      <c r="H437" s="202">
        <v>38290920.05</v>
      </c>
      <c r="I437" s="202">
        <f>37676771.46+100000</f>
        <v>37776771.46</v>
      </c>
      <c r="J437" s="203">
        <f t="shared" si="15"/>
        <v>0.9865725715305711</v>
      </c>
      <c r="L437" s="44">
        <f>I439+I441+I442+I443+I445+I446</f>
        <v>37776771.46000001</v>
      </c>
      <c r="M437" s="44">
        <f t="shared" si="13"/>
        <v>0</v>
      </c>
    </row>
    <row r="438" spans="1:13" ht="38.25">
      <c r="A438" s="4">
        <f t="shared" si="14"/>
        <v>426</v>
      </c>
      <c r="B438" s="132" t="s">
        <v>763</v>
      </c>
      <c r="C438" s="129" t="s">
        <v>316</v>
      </c>
      <c r="D438" s="129" t="s">
        <v>324</v>
      </c>
      <c r="E438" s="129" t="s">
        <v>764</v>
      </c>
      <c r="F438" s="129" t="s">
        <v>211</v>
      </c>
      <c r="G438" s="202">
        <v>3260551</v>
      </c>
      <c r="H438" s="202">
        <v>3260551</v>
      </c>
      <c r="I438" s="202">
        <v>3260547</v>
      </c>
      <c r="J438" s="203">
        <f t="shared" si="15"/>
        <v>0.9999987732134845</v>
      </c>
      <c r="M438" s="44">
        <f t="shared" si="13"/>
        <v>-3260547</v>
      </c>
    </row>
    <row r="439" spans="1:13" ht="25.5">
      <c r="A439" s="4">
        <f t="shared" si="14"/>
        <v>427</v>
      </c>
      <c r="B439" s="132" t="s">
        <v>417</v>
      </c>
      <c r="C439" s="129" t="s">
        <v>316</v>
      </c>
      <c r="D439" s="129" t="s">
        <v>324</v>
      </c>
      <c r="E439" s="129" t="s">
        <v>764</v>
      </c>
      <c r="F439" s="129" t="s">
        <v>418</v>
      </c>
      <c r="G439" s="202">
        <v>3260551</v>
      </c>
      <c r="H439" s="202">
        <v>3260551</v>
      </c>
      <c r="I439" s="202">
        <v>3260547</v>
      </c>
      <c r="J439" s="203">
        <f t="shared" si="15"/>
        <v>0.9999987732134845</v>
      </c>
      <c r="L439" s="44"/>
      <c r="M439" s="44">
        <f t="shared" si="13"/>
        <v>-3260547</v>
      </c>
    </row>
    <row r="440" spans="1:13" ht="25.5">
      <c r="A440" s="4">
        <f t="shared" si="14"/>
        <v>428</v>
      </c>
      <c r="B440" s="132" t="s">
        <v>765</v>
      </c>
      <c r="C440" s="129" t="s">
        <v>316</v>
      </c>
      <c r="D440" s="129" t="s">
        <v>324</v>
      </c>
      <c r="E440" s="129" t="s">
        <v>766</v>
      </c>
      <c r="F440" s="129" t="s">
        <v>211</v>
      </c>
      <c r="G440" s="202">
        <v>32333973.95</v>
      </c>
      <c r="H440" s="202">
        <v>32333973.95</v>
      </c>
      <c r="I440" s="202">
        <v>31819829.36</v>
      </c>
      <c r="J440" s="203">
        <f t="shared" si="15"/>
        <v>0.9840989359738134</v>
      </c>
      <c r="L440" s="44"/>
      <c r="M440" s="44">
        <f t="shared" si="13"/>
        <v>-31819829.36</v>
      </c>
    </row>
    <row r="441" spans="1:13" ht="25.5">
      <c r="A441" s="4">
        <f t="shared" si="14"/>
        <v>429</v>
      </c>
      <c r="B441" s="132" t="s">
        <v>469</v>
      </c>
      <c r="C441" s="129" t="s">
        <v>316</v>
      </c>
      <c r="D441" s="129" t="s">
        <v>324</v>
      </c>
      <c r="E441" s="129" t="s">
        <v>766</v>
      </c>
      <c r="F441" s="129" t="s">
        <v>470</v>
      </c>
      <c r="G441" s="202">
        <v>28984359.75</v>
      </c>
      <c r="H441" s="202">
        <v>28984359.75</v>
      </c>
      <c r="I441" s="202">
        <v>28493343.26</v>
      </c>
      <c r="J441" s="203">
        <f t="shared" si="15"/>
        <v>0.9830592604344142</v>
      </c>
      <c r="M441" s="44">
        <f t="shared" si="13"/>
        <v>-28493343.26</v>
      </c>
    </row>
    <row r="442" spans="1:13" ht="25.5">
      <c r="A442" s="4">
        <f t="shared" si="14"/>
        <v>430</v>
      </c>
      <c r="B442" s="132" t="s">
        <v>417</v>
      </c>
      <c r="C442" s="129" t="s">
        <v>316</v>
      </c>
      <c r="D442" s="129" t="s">
        <v>324</v>
      </c>
      <c r="E442" s="129" t="s">
        <v>766</v>
      </c>
      <c r="F442" s="129" t="s">
        <v>418</v>
      </c>
      <c r="G442" s="202">
        <v>3341889.23</v>
      </c>
      <c r="H442" s="202">
        <v>3341889.23</v>
      </c>
      <c r="I442" s="202">
        <v>3322261.11</v>
      </c>
      <c r="J442" s="203">
        <f t="shared" si="15"/>
        <v>0.9941266395595044</v>
      </c>
      <c r="M442" s="44">
        <f t="shared" si="13"/>
        <v>-3322261.11</v>
      </c>
    </row>
    <row r="443" spans="1:13" ht="12.75">
      <c r="A443" s="4">
        <f t="shared" si="14"/>
        <v>431</v>
      </c>
      <c r="B443" s="132" t="s">
        <v>451</v>
      </c>
      <c r="C443" s="129" t="s">
        <v>316</v>
      </c>
      <c r="D443" s="129" t="s">
        <v>324</v>
      </c>
      <c r="E443" s="129" t="s">
        <v>766</v>
      </c>
      <c r="F443" s="129" t="s">
        <v>452</v>
      </c>
      <c r="G443" s="202">
        <v>7724.97</v>
      </c>
      <c r="H443" s="202">
        <v>7724.97</v>
      </c>
      <c r="I443" s="202">
        <v>4224.99</v>
      </c>
      <c r="J443" s="203">
        <f t="shared" si="15"/>
        <v>0.5469263958306634</v>
      </c>
      <c r="M443" s="44">
        <f t="shared" si="13"/>
        <v>-4224.99</v>
      </c>
    </row>
    <row r="444" spans="1:13" ht="38.25">
      <c r="A444" s="4">
        <f t="shared" si="14"/>
        <v>432</v>
      </c>
      <c r="B444" s="132" t="s">
        <v>767</v>
      </c>
      <c r="C444" s="129" t="s">
        <v>316</v>
      </c>
      <c r="D444" s="129" t="s">
        <v>324</v>
      </c>
      <c r="E444" s="129" t="s">
        <v>768</v>
      </c>
      <c r="F444" s="129" t="s">
        <v>211</v>
      </c>
      <c r="G444" s="202">
        <v>2596395.1</v>
      </c>
      <c r="H444" s="202">
        <v>2596395.1</v>
      </c>
      <c r="I444" s="202">
        <v>2596395.1</v>
      </c>
      <c r="J444" s="203">
        <f t="shared" si="15"/>
        <v>1</v>
      </c>
      <c r="M444" s="44">
        <f t="shared" si="13"/>
        <v>-2596395.1</v>
      </c>
    </row>
    <row r="445" spans="1:13" ht="25.5">
      <c r="A445" s="4">
        <f t="shared" si="14"/>
        <v>433</v>
      </c>
      <c r="B445" s="132" t="s">
        <v>417</v>
      </c>
      <c r="C445" s="129" t="s">
        <v>316</v>
      </c>
      <c r="D445" s="129" t="s">
        <v>324</v>
      </c>
      <c r="E445" s="129" t="s">
        <v>768</v>
      </c>
      <c r="F445" s="129" t="s">
        <v>418</v>
      </c>
      <c r="G445" s="202">
        <v>2596395.1</v>
      </c>
      <c r="H445" s="202">
        <v>2596395.1</v>
      </c>
      <c r="I445" s="202">
        <v>2596395.1</v>
      </c>
      <c r="J445" s="203">
        <f t="shared" si="15"/>
        <v>1</v>
      </c>
      <c r="M445" s="44">
        <f t="shared" si="13"/>
        <v>-2596395.1</v>
      </c>
    </row>
    <row r="446" spans="1:10" ht="38.25">
      <c r="A446" s="4">
        <f t="shared" si="14"/>
        <v>434</v>
      </c>
      <c r="B446" s="132" t="s">
        <v>769</v>
      </c>
      <c r="C446" s="129" t="s">
        <v>316</v>
      </c>
      <c r="D446" s="129" t="s">
        <v>324</v>
      </c>
      <c r="E446" s="129" t="s">
        <v>770</v>
      </c>
      <c r="F446" s="129" t="s">
        <v>211</v>
      </c>
      <c r="G446" s="202">
        <v>100000</v>
      </c>
      <c r="H446" s="202">
        <v>100000</v>
      </c>
      <c r="I446" s="202">
        <v>100000</v>
      </c>
      <c r="J446" s="203">
        <f t="shared" si="15"/>
        <v>1</v>
      </c>
    </row>
    <row r="447" spans="1:10" ht="25.5">
      <c r="A447" s="4">
        <f t="shared" si="14"/>
        <v>435</v>
      </c>
      <c r="B447" s="132" t="s">
        <v>417</v>
      </c>
      <c r="C447" s="129" t="s">
        <v>316</v>
      </c>
      <c r="D447" s="129" t="s">
        <v>324</v>
      </c>
      <c r="E447" s="129" t="s">
        <v>770</v>
      </c>
      <c r="F447" s="129" t="s">
        <v>418</v>
      </c>
      <c r="G447" s="202">
        <v>100000</v>
      </c>
      <c r="H447" s="202">
        <v>100000</v>
      </c>
      <c r="I447" s="202">
        <v>100000</v>
      </c>
      <c r="J447" s="203">
        <f t="shared" si="15"/>
        <v>1</v>
      </c>
    </row>
    <row r="448" spans="1:10" ht="25.5">
      <c r="A448" s="4">
        <f t="shared" si="14"/>
        <v>436</v>
      </c>
      <c r="B448" s="132" t="s">
        <v>771</v>
      </c>
      <c r="C448" s="129" t="s">
        <v>316</v>
      </c>
      <c r="D448" s="129" t="s">
        <v>324</v>
      </c>
      <c r="E448" s="129" t="s">
        <v>772</v>
      </c>
      <c r="F448" s="129" t="s">
        <v>211</v>
      </c>
      <c r="G448" s="202">
        <v>327000</v>
      </c>
      <c r="H448" s="202">
        <v>327000</v>
      </c>
      <c r="I448" s="202">
        <v>327000</v>
      </c>
      <c r="J448" s="203">
        <f t="shared" si="15"/>
        <v>1</v>
      </c>
    </row>
    <row r="449" spans="1:10" ht="63.75">
      <c r="A449" s="4">
        <f t="shared" si="14"/>
        <v>437</v>
      </c>
      <c r="B449" s="132" t="s">
        <v>773</v>
      </c>
      <c r="C449" s="129" t="s">
        <v>316</v>
      </c>
      <c r="D449" s="129" t="s">
        <v>324</v>
      </c>
      <c r="E449" s="129" t="s">
        <v>774</v>
      </c>
      <c r="F449" s="129" t="s">
        <v>211</v>
      </c>
      <c r="G449" s="202">
        <v>327000</v>
      </c>
      <c r="H449" s="202">
        <v>327000</v>
      </c>
      <c r="I449" s="202">
        <v>327000</v>
      </c>
      <c r="J449" s="203">
        <f t="shared" si="15"/>
        <v>1</v>
      </c>
    </row>
    <row r="450" spans="1:10" ht="25.5">
      <c r="A450" s="4">
        <f t="shared" si="14"/>
        <v>438</v>
      </c>
      <c r="B450" s="132" t="s">
        <v>417</v>
      </c>
      <c r="C450" s="129" t="s">
        <v>316</v>
      </c>
      <c r="D450" s="129" t="s">
        <v>324</v>
      </c>
      <c r="E450" s="129" t="s">
        <v>774</v>
      </c>
      <c r="F450" s="129" t="s">
        <v>418</v>
      </c>
      <c r="G450" s="202">
        <v>327000</v>
      </c>
      <c r="H450" s="202">
        <v>327000</v>
      </c>
      <c r="I450" s="202">
        <v>327000</v>
      </c>
      <c r="J450" s="203">
        <f t="shared" si="15"/>
        <v>1</v>
      </c>
    </row>
    <row r="451" spans="1:10" ht="12.75">
      <c r="A451" s="4">
        <f t="shared" si="14"/>
        <v>439</v>
      </c>
      <c r="B451" s="132" t="s">
        <v>285</v>
      </c>
      <c r="C451" s="129" t="s">
        <v>316</v>
      </c>
      <c r="D451" s="129" t="s">
        <v>162</v>
      </c>
      <c r="E451" s="129" t="s">
        <v>210</v>
      </c>
      <c r="F451" s="129" t="s">
        <v>211</v>
      </c>
      <c r="G451" s="202">
        <v>3379190</v>
      </c>
      <c r="H451" s="202">
        <v>3379190</v>
      </c>
      <c r="I451" s="202">
        <v>2312177.65</v>
      </c>
      <c r="J451" s="203">
        <f t="shared" si="15"/>
        <v>0.6842402025337433</v>
      </c>
    </row>
    <row r="452" spans="1:10" ht="51">
      <c r="A452" s="4">
        <f t="shared" si="14"/>
        <v>440</v>
      </c>
      <c r="B452" s="132" t="s">
        <v>748</v>
      </c>
      <c r="C452" s="129" t="s">
        <v>316</v>
      </c>
      <c r="D452" s="129" t="s">
        <v>162</v>
      </c>
      <c r="E452" s="129" t="s">
        <v>749</v>
      </c>
      <c r="F452" s="129" t="s">
        <v>211</v>
      </c>
      <c r="G452" s="202">
        <v>3379190</v>
      </c>
      <c r="H452" s="202">
        <v>3379190</v>
      </c>
      <c r="I452" s="202">
        <v>2312177.65</v>
      </c>
      <c r="J452" s="203">
        <f t="shared" si="15"/>
        <v>0.6842402025337433</v>
      </c>
    </row>
    <row r="453" spans="1:10" ht="25.5">
      <c r="A453" s="4">
        <f t="shared" si="14"/>
        <v>441</v>
      </c>
      <c r="B453" s="132" t="s">
        <v>750</v>
      </c>
      <c r="C453" s="129" t="s">
        <v>316</v>
      </c>
      <c r="D453" s="129" t="s">
        <v>162</v>
      </c>
      <c r="E453" s="129" t="s">
        <v>751</v>
      </c>
      <c r="F453" s="129" t="s">
        <v>211</v>
      </c>
      <c r="G453" s="202">
        <v>1560300</v>
      </c>
      <c r="H453" s="202">
        <v>1560300</v>
      </c>
      <c r="I453" s="202">
        <v>1557367.65</v>
      </c>
      <c r="J453" s="203">
        <f t="shared" si="15"/>
        <v>0.998120649875024</v>
      </c>
    </row>
    <row r="454" spans="1:10" ht="25.5">
      <c r="A454" s="4">
        <f t="shared" si="14"/>
        <v>442</v>
      </c>
      <c r="B454" s="132" t="s">
        <v>752</v>
      </c>
      <c r="C454" s="129" t="s">
        <v>316</v>
      </c>
      <c r="D454" s="129" t="s">
        <v>162</v>
      </c>
      <c r="E454" s="129" t="s">
        <v>753</v>
      </c>
      <c r="F454" s="129" t="s">
        <v>211</v>
      </c>
      <c r="G454" s="202">
        <v>715250</v>
      </c>
      <c r="H454" s="202">
        <v>715250</v>
      </c>
      <c r="I454" s="202">
        <v>715250</v>
      </c>
      <c r="J454" s="203">
        <f t="shared" si="15"/>
        <v>1</v>
      </c>
    </row>
    <row r="455" spans="1:10" ht="25.5">
      <c r="A455" s="4">
        <f t="shared" si="14"/>
        <v>443</v>
      </c>
      <c r="B455" s="132" t="s">
        <v>417</v>
      </c>
      <c r="C455" s="129" t="s">
        <v>316</v>
      </c>
      <c r="D455" s="129" t="s">
        <v>162</v>
      </c>
      <c r="E455" s="129" t="s">
        <v>753</v>
      </c>
      <c r="F455" s="129" t="s">
        <v>418</v>
      </c>
      <c r="G455" s="202">
        <v>558549</v>
      </c>
      <c r="H455" s="202">
        <v>558549</v>
      </c>
      <c r="I455" s="202">
        <v>558549</v>
      </c>
      <c r="J455" s="203">
        <f t="shared" si="15"/>
        <v>1</v>
      </c>
    </row>
    <row r="456" spans="1:10" ht="12.75">
      <c r="A456" s="4">
        <f t="shared" si="14"/>
        <v>444</v>
      </c>
      <c r="B456" s="132" t="s">
        <v>550</v>
      </c>
      <c r="C456" s="129" t="s">
        <v>316</v>
      </c>
      <c r="D456" s="129" t="s">
        <v>162</v>
      </c>
      <c r="E456" s="129" t="s">
        <v>753</v>
      </c>
      <c r="F456" s="129" t="s">
        <v>551</v>
      </c>
      <c r="G456" s="202">
        <v>156701</v>
      </c>
      <c r="H456" s="202">
        <v>156701</v>
      </c>
      <c r="I456" s="202">
        <v>156701</v>
      </c>
      <c r="J456" s="203">
        <f t="shared" si="15"/>
        <v>1</v>
      </c>
    </row>
    <row r="457" spans="1:10" ht="38.25">
      <c r="A457" s="4">
        <f t="shared" si="14"/>
        <v>445</v>
      </c>
      <c r="B457" s="132" t="s">
        <v>775</v>
      </c>
      <c r="C457" s="129" t="s">
        <v>316</v>
      </c>
      <c r="D457" s="129" t="s">
        <v>162</v>
      </c>
      <c r="E457" s="129" t="s">
        <v>776</v>
      </c>
      <c r="F457" s="129" t="s">
        <v>211</v>
      </c>
      <c r="G457" s="202">
        <v>845050</v>
      </c>
      <c r="H457" s="202">
        <v>845050</v>
      </c>
      <c r="I457" s="202">
        <v>842117.65</v>
      </c>
      <c r="J457" s="203">
        <f t="shared" si="15"/>
        <v>0.9965299686409088</v>
      </c>
    </row>
    <row r="458" spans="1:10" ht="25.5">
      <c r="A458" s="4">
        <f t="shared" si="14"/>
        <v>446</v>
      </c>
      <c r="B458" s="132" t="s">
        <v>469</v>
      </c>
      <c r="C458" s="129" t="s">
        <v>316</v>
      </c>
      <c r="D458" s="129" t="s">
        <v>162</v>
      </c>
      <c r="E458" s="129" t="s">
        <v>776</v>
      </c>
      <c r="F458" s="129" t="s">
        <v>470</v>
      </c>
      <c r="G458" s="202">
        <v>796900</v>
      </c>
      <c r="H458" s="202">
        <v>796900</v>
      </c>
      <c r="I458" s="202">
        <v>793967.65</v>
      </c>
      <c r="J458" s="203">
        <f t="shared" si="15"/>
        <v>0.9963203036767474</v>
      </c>
    </row>
    <row r="459" spans="1:10" ht="25.5">
      <c r="A459" s="4">
        <f t="shared" si="14"/>
        <v>447</v>
      </c>
      <c r="B459" s="132" t="s">
        <v>417</v>
      </c>
      <c r="C459" s="129" t="s">
        <v>316</v>
      </c>
      <c r="D459" s="129" t="s">
        <v>162</v>
      </c>
      <c r="E459" s="129" t="s">
        <v>776</v>
      </c>
      <c r="F459" s="129" t="s">
        <v>418</v>
      </c>
      <c r="G459" s="202">
        <v>48150</v>
      </c>
      <c r="H459" s="202">
        <v>48150</v>
      </c>
      <c r="I459" s="202">
        <v>48150</v>
      </c>
      <c r="J459" s="203">
        <f t="shared" si="15"/>
        <v>1</v>
      </c>
    </row>
    <row r="460" spans="1:10" ht="25.5">
      <c r="A460" s="4">
        <f t="shared" si="14"/>
        <v>448</v>
      </c>
      <c r="B460" s="132" t="s">
        <v>777</v>
      </c>
      <c r="C460" s="129" t="s">
        <v>316</v>
      </c>
      <c r="D460" s="129" t="s">
        <v>162</v>
      </c>
      <c r="E460" s="129" t="s">
        <v>778</v>
      </c>
      <c r="F460" s="129" t="s">
        <v>211</v>
      </c>
      <c r="G460" s="202">
        <v>1818890</v>
      </c>
      <c r="H460" s="202">
        <v>1818890</v>
      </c>
      <c r="I460" s="202">
        <v>754810</v>
      </c>
      <c r="J460" s="203">
        <f t="shared" si="15"/>
        <v>0.4149838637850557</v>
      </c>
    </row>
    <row r="461" spans="1:10" ht="51">
      <c r="A461" s="4">
        <f aca="true" t="shared" si="16" ref="A461:A524">1+A460</f>
        <v>449</v>
      </c>
      <c r="B461" s="132" t="s">
        <v>779</v>
      </c>
      <c r="C461" s="129" t="s">
        <v>316</v>
      </c>
      <c r="D461" s="129" t="s">
        <v>162</v>
      </c>
      <c r="E461" s="129" t="s">
        <v>780</v>
      </c>
      <c r="F461" s="129" t="s">
        <v>211</v>
      </c>
      <c r="G461" s="202">
        <v>185000</v>
      </c>
      <c r="H461" s="202">
        <v>185000</v>
      </c>
      <c r="I461" s="202">
        <v>185000</v>
      </c>
      <c r="J461" s="203">
        <f t="shared" si="15"/>
        <v>1</v>
      </c>
    </row>
    <row r="462" spans="1:10" ht="25.5">
      <c r="A462" s="4">
        <f t="shared" si="16"/>
        <v>450</v>
      </c>
      <c r="B462" s="132" t="s">
        <v>417</v>
      </c>
      <c r="C462" s="129" t="s">
        <v>316</v>
      </c>
      <c r="D462" s="129" t="s">
        <v>162</v>
      </c>
      <c r="E462" s="129" t="s">
        <v>780</v>
      </c>
      <c r="F462" s="129" t="s">
        <v>418</v>
      </c>
      <c r="G462" s="202">
        <v>185000</v>
      </c>
      <c r="H462" s="202">
        <v>185000</v>
      </c>
      <c r="I462" s="202">
        <v>185000</v>
      </c>
      <c r="J462" s="203">
        <f aca="true" t="shared" si="17" ref="J462:J525">I462/H462</f>
        <v>1</v>
      </c>
    </row>
    <row r="463" spans="1:10" ht="63.75">
      <c r="A463" s="4">
        <f t="shared" si="16"/>
        <v>451</v>
      </c>
      <c r="B463" s="132" t="s">
        <v>781</v>
      </c>
      <c r="C463" s="129" t="s">
        <v>316</v>
      </c>
      <c r="D463" s="129" t="s">
        <v>162</v>
      </c>
      <c r="E463" s="129" t="s">
        <v>782</v>
      </c>
      <c r="F463" s="129" t="s">
        <v>211</v>
      </c>
      <c r="G463" s="202">
        <v>22400</v>
      </c>
      <c r="H463" s="202">
        <v>22400</v>
      </c>
      <c r="I463" s="202">
        <v>22400</v>
      </c>
      <c r="J463" s="203">
        <f t="shared" si="17"/>
        <v>1</v>
      </c>
    </row>
    <row r="464" spans="1:10" ht="25.5">
      <c r="A464" s="4">
        <f t="shared" si="16"/>
        <v>452</v>
      </c>
      <c r="B464" s="132" t="s">
        <v>417</v>
      </c>
      <c r="C464" s="129" t="s">
        <v>316</v>
      </c>
      <c r="D464" s="129" t="s">
        <v>162</v>
      </c>
      <c r="E464" s="129" t="s">
        <v>782</v>
      </c>
      <c r="F464" s="129" t="s">
        <v>418</v>
      </c>
      <c r="G464" s="202">
        <v>22400</v>
      </c>
      <c r="H464" s="202">
        <v>22400</v>
      </c>
      <c r="I464" s="202">
        <v>22400</v>
      </c>
      <c r="J464" s="203">
        <f t="shared" si="17"/>
        <v>1</v>
      </c>
    </row>
    <row r="465" spans="1:10" ht="38.25">
      <c r="A465" s="4">
        <f t="shared" si="16"/>
        <v>453</v>
      </c>
      <c r="B465" s="132" t="s">
        <v>783</v>
      </c>
      <c r="C465" s="129" t="s">
        <v>316</v>
      </c>
      <c r="D465" s="129" t="s">
        <v>162</v>
      </c>
      <c r="E465" s="129" t="s">
        <v>784</v>
      </c>
      <c r="F465" s="129" t="s">
        <v>211</v>
      </c>
      <c r="G465" s="202">
        <v>42000</v>
      </c>
      <c r="H465" s="202">
        <v>42000</v>
      </c>
      <c r="I465" s="202">
        <v>42000</v>
      </c>
      <c r="J465" s="203">
        <f t="shared" si="17"/>
        <v>1</v>
      </c>
    </row>
    <row r="466" spans="1:10" ht="25.5">
      <c r="A466" s="4">
        <f t="shared" si="16"/>
        <v>454</v>
      </c>
      <c r="B466" s="132" t="s">
        <v>417</v>
      </c>
      <c r="C466" s="129" t="s">
        <v>316</v>
      </c>
      <c r="D466" s="129" t="s">
        <v>162</v>
      </c>
      <c r="E466" s="129" t="s">
        <v>784</v>
      </c>
      <c r="F466" s="129" t="s">
        <v>418</v>
      </c>
      <c r="G466" s="202">
        <v>42000</v>
      </c>
      <c r="H466" s="202">
        <v>42000</v>
      </c>
      <c r="I466" s="202">
        <v>42000</v>
      </c>
      <c r="J466" s="203">
        <f t="shared" si="17"/>
        <v>1</v>
      </c>
    </row>
    <row r="467" spans="1:10" ht="38.25">
      <c r="A467" s="4">
        <f t="shared" si="16"/>
        <v>455</v>
      </c>
      <c r="B467" s="132" t="s">
        <v>785</v>
      </c>
      <c r="C467" s="129" t="s">
        <v>316</v>
      </c>
      <c r="D467" s="129" t="s">
        <v>162</v>
      </c>
      <c r="E467" s="129" t="s">
        <v>786</v>
      </c>
      <c r="F467" s="129" t="s">
        <v>211</v>
      </c>
      <c r="G467" s="202">
        <v>1156790</v>
      </c>
      <c r="H467" s="202">
        <v>1156790</v>
      </c>
      <c r="I467" s="202">
        <v>92710</v>
      </c>
      <c r="J467" s="203">
        <f t="shared" si="17"/>
        <v>0.08014419211784335</v>
      </c>
    </row>
    <row r="468" spans="1:10" ht="25.5">
      <c r="A468" s="4">
        <f t="shared" si="16"/>
        <v>456</v>
      </c>
      <c r="B468" s="132" t="s">
        <v>417</v>
      </c>
      <c r="C468" s="129" t="s">
        <v>316</v>
      </c>
      <c r="D468" s="129" t="s">
        <v>162</v>
      </c>
      <c r="E468" s="129" t="s">
        <v>786</v>
      </c>
      <c r="F468" s="129" t="s">
        <v>418</v>
      </c>
      <c r="G468" s="202">
        <v>1156790</v>
      </c>
      <c r="H468" s="202">
        <v>1156790</v>
      </c>
      <c r="I468" s="202">
        <v>92710</v>
      </c>
      <c r="J468" s="203">
        <f t="shared" si="17"/>
        <v>0.08014419211784335</v>
      </c>
    </row>
    <row r="469" spans="1:10" ht="38.25">
      <c r="A469" s="4">
        <f t="shared" si="16"/>
        <v>457</v>
      </c>
      <c r="B469" s="132" t="s">
        <v>787</v>
      </c>
      <c r="C469" s="129" t="s">
        <v>316</v>
      </c>
      <c r="D469" s="129" t="s">
        <v>162</v>
      </c>
      <c r="E469" s="129" t="s">
        <v>788</v>
      </c>
      <c r="F469" s="129" t="s">
        <v>211</v>
      </c>
      <c r="G469" s="202">
        <v>105000</v>
      </c>
      <c r="H469" s="202">
        <v>105000</v>
      </c>
      <c r="I469" s="202">
        <v>105000</v>
      </c>
      <c r="J469" s="203">
        <f t="shared" si="17"/>
        <v>1</v>
      </c>
    </row>
    <row r="470" spans="1:10" ht="25.5">
      <c r="A470" s="4">
        <f t="shared" si="16"/>
        <v>458</v>
      </c>
      <c r="B470" s="132" t="s">
        <v>469</v>
      </c>
      <c r="C470" s="129" t="s">
        <v>316</v>
      </c>
      <c r="D470" s="129" t="s">
        <v>162</v>
      </c>
      <c r="E470" s="129" t="s">
        <v>788</v>
      </c>
      <c r="F470" s="129" t="s">
        <v>470</v>
      </c>
      <c r="G470" s="202">
        <v>50600</v>
      </c>
      <c r="H470" s="202">
        <v>50600</v>
      </c>
      <c r="I470" s="202">
        <v>50600</v>
      </c>
      <c r="J470" s="203">
        <f t="shared" si="17"/>
        <v>1</v>
      </c>
    </row>
    <row r="471" spans="1:10" ht="25.5">
      <c r="A471" s="4">
        <f t="shared" si="16"/>
        <v>459</v>
      </c>
      <c r="B471" s="132" t="s">
        <v>417</v>
      </c>
      <c r="C471" s="129" t="s">
        <v>316</v>
      </c>
      <c r="D471" s="129" t="s">
        <v>162</v>
      </c>
      <c r="E471" s="129" t="s">
        <v>788</v>
      </c>
      <c r="F471" s="129" t="s">
        <v>418</v>
      </c>
      <c r="G471" s="202">
        <v>54400</v>
      </c>
      <c r="H471" s="202">
        <v>54400</v>
      </c>
      <c r="I471" s="202">
        <v>54400</v>
      </c>
      <c r="J471" s="203">
        <f t="shared" si="17"/>
        <v>1</v>
      </c>
    </row>
    <row r="472" spans="1:10" ht="63.75">
      <c r="A472" s="4">
        <f t="shared" si="16"/>
        <v>460</v>
      </c>
      <c r="B472" s="132" t="s">
        <v>789</v>
      </c>
      <c r="C472" s="129" t="s">
        <v>316</v>
      </c>
      <c r="D472" s="129" t="s">
        <v>162</v>
      </c>
      <c r="E472" s="129" t="s">
        <v>790</v>
      </c>
      <c r="F472" s="129" t="s">
        <v>211</v>
      </c>
      <c r="G472" s="202">
        <v>135000</v>
      </c>
      <c r="H472" s="202">
        <v>135000</v>
      </c>
      <c r="I472" s="202">
        <v>135000</v>
      </c>
      <c r="J472" s="203">
        <f t="shared" si="17"/>
        <v>1</v>
      </c>
    </row>
    <row r="473" spans="1:10" ht="25.5">
      <c r="A473" s="4">
        <f t="shared" si="16"/>
        <v>461</v>
      </c>
      <c r="B473" s="132" t="s">
        <v>417</v>
      </c>
      <c r="C473" s="129" t="s">
        <v>316</v>
      </c>
      <c r="D473" s="129" t="s">
        <v>162</v>
      </c>
      <c r="E473" s="129" t="s">
        <v>790</v>
      </c>
      <c r="F473" s="129" t="s">
        <v>418</v>
      </c>
      <c r="G473" s="202">
        <v>135000</v>
      </c>
      <c r="H473" s="202">
        <v>135000</v>
      </c>
      <c r="I473" s="202">
        <v>135000</v>
      </c>
      <c r="J473" s="203">
        <f t="shared" si="17"/>
        <v>1</v>
      </c>
    </row>
    <row r="474" spans="1:10" ht="25.5">
      <c r="A474" s="4">
        <f t="shared" si="16"/>
        <v>462</v>
      </c>
      <c r="B474" s="132" t="s">
        <v>791</v>
      </c>
      <c r="C474" s="129" t="s">
        <v>316</v>
      </c>
      <c r="D474" s="129" t="s">
        <v>162</v>
      </c>
      <c r="E474" s="129" t="s">
        <v>792</v>
      </c>
      <c r="F474" s="129" t="s">
        <v>211</v>
      </c>
      <c r="G474" s="202">
        <v>172700</v>
      </c>
      <c r="H474" s="202">
        <v>172700</v>
      </c>
      <c r="I474" s="202">
        <v>172700</v>
      </c>
      <c r="J474" s="203">
        <f t="shared" si="17"/>
        <v>1</v>
      </c>
    </row>
    <row r="475" spans="1:10" ht="25.5">
      <c r="A475" s="4">
        <f t="shared" si="16"/>
        <v>463</v>
      </c>
      <c r="B475" s="132" t="s">
        <v>469</v>
      </c>
      <c r="C475" s="129" t="s">
        <v>316</v>
      </c>
      <c r="D475" s="129" t="s">
        <v>162</v>
      </c>
      <c r="E475" s="129" t="s">
        <v>792</v>
      </c>
      <c r="F475" s="129" t="s">
        <v>470</v>
      </c>
      <c r="G475" s="202">
        <v>27440</v>
      </c>
      <c r="H475" s="202">
        <v>27440</v>
      </c>
      <c r="I475" s="202">
        <v>27440</v>
      </c>
      <c r="J475" s="203">
        <f t="shared" si="17"/>
        <v>1</v>
      </c>
    </row>
    <row r="476" spans="1:10" ht="25.5">
      <c r="A476" s="4">
        <f t="shared" si="16"/>
        <v>464</v>
      </c>
      <c r="B476" s="132" t="s">
        <v>417</v>
      </c>
      <c r="C476" s="129" t="s">
        <v>316</v>
      </c>
      <c r="D476" s="129" t="s">
        <v>162</v>
      </c>
      <c r="E476" s="129" t="s">
        <v>792</v>
      </c>
      <c r="F476" s="129" t="s">
        <v>418</v>
      </c>
      <c r="G476" s="202">
        <v>145260</v>
      </c>
      <c r="H476" s="202">
        <v>145260</v>
      </c>
      <c r="I476" s="202">
        <v>145260</v>
      </c>
      <c r="J476" s="203">
        <f t="shared" si="17"/>
        <v>1</v>
      </c>
    </row>
    <row r="477" spans="1:10" ht="12.75">
      <c r="A477" s="4">
        <f t="shared" si="16"/>
        <v>465</v>
      </c>
      <c r="B477" s="132" t="s">
        <v>212</v>
      </c>
      <c r="C477" s="129" t="s">
        <v>316</v>
      </c>
      <c r="D477" s="129" t="s">
        <v>163</v>
      </c>
      <c r="E477" s="129" t="s">
        <v>210</v>
      </c>
      <c r="F477" s="129" t="s">
        <v>211</v>
      </c>
      <c r="G477" s="202">
        <v>20730685.64</v>
      </c>
      <c r="H477" s="202">
        <v>20730685.64</v>
      </c>
      <c r="I477" s="202">
        <f>19208286.12+660000</f>
        <v>19868286.12</v>
      </c>
      <c r="J477" s="203">
        <f t="shared" si="17"/>
        <v>0.9583998554135618</v>
      </c>
    </row>
    <row r="478" spans="1:10" ht="12.75">
      <c r="A478" s="4">
        <f t="shared" si="16"/>
        <v>466</v>
      </c>
      <c r="B478" s="132" t="s">
        <v>295</v>
      </c>
      <c r="C478" s="129" t="s">
        <v>316</v>
      </c>
      <c r="D478" s="129" t="s">
        <v>164</v>
      </c>
      <c r="E478" s="129" t="s">
        <v>210</v>
      </c>
      <c r="F478" s="129" t="s">
        <v>211</v>
      </c>
      <c r="G478" s="202">
        <v>19240460.04</v>
      </c>
      <c r="H478" s="202">
        <v>19240460.04</v>
      </c>
      <c r="I478" s="202">
        <f>17726071.57+660000</f>
        <v>18386071.57</v>
      </c>
      <c r="J478" s="203">
        <f t="shared" si="17"/>
        <v>0.9555941766348743</v>
      </c>
    </row>
    <row r="479" spans="1:12" ht="51">
      <c r="A479" s="4">
        <f t="shared" si="16"/>
        <v>467</v>
      </c>
      <c r="B479" s="132" t="s">
        <v>748</v>
      </c>
      <c r="C479" s="129" t="s">
        <v>316</v>
      </c>
      <c r="D479" s="129" t="s">
        <v>164</v>
      </c>
      <c r="E479" s="129" t="s">
        <v>749</v>
      </c>
      <c r="F479" s="129" t="s">
        <v>211</v>
      </c>
      <c r="G479" s="202">
        <v>19080315.04</v>
      </c>
      <c r="H479" s="202">
        <v>19080315.04</v>
      </c>
      <c r="I479" s="202">
        <f>17565926.57+660000</f>
        <v>18225926.57</v>
      </c>
      <c r="J479" s="203">
        <f t="shared" si="17"/>
        <v>0.9552214694459259</v>
      </c>
      <c r="L479" s="44"/>
    </row>
    <row r="480" spans="1:10" ht="12.75">
      <c r="A480" s="4">
        <f t="shared" si="16"/>
        <v>468</v>
      </c>
      <c r="B480" s="132" t="s">
        <v>793</v>
      </c>
      <c r="C480" s="129" t="s">
        <v>316</v>
      </c>
      <c r="D480" s="129" t="s">
        <v>164</v>
      </c>
      <c r="E480" s="129" t="s">
        <v>794</v>
      </c>
      <c r="F480" s="129" t="s">
        <v>211</v>
      </c>
      <c r="G480" s="202">
        <v>19080315.04</v>
      </c>
      <c r="H480" s="202">
        <v>19080315.04</v>
      </c>
      <c r="I480" s="202">
        <f>17565926.57+660000</f>
        <v>18225926.57</v>
      </c>
      <c r="J480" s="203">
        <f t="shared" si="17"/>
        <v>0.9552214694459259</v>
      </c>
    </row>
    <row r="481" spans="1:10" ht="76.5">
      <c r="A481" s="4">
        <f t="shared" si="16"/>
        <v>469</v>
      </c>
      <c r="B481" s="132" t="s">
        <v>795</v>
      </c>
      <c r="C481" s="129" t="s">
        <v>316</v>
      </c>
      <c r="D481" s="129" t="s">
        <v>164</v>
      </c>
      <c r="E481" s="129" t="s">
        <v>796</v>
      </c>
      <c r="F481" s="129" t="s">
        <v>211</v>
      </c>
      <c r="G481" s="202">
        <v>8480740</v>
      </c>
      <c r="H481" s="202">
        <v>8480740</v>
      </c>
      <c r="I481" s="202">
        <v>7718841.35</v>
      </c>
      <c r="J481" s="203">
        <f t="shared" si="17"/>
        <v>0.9101613007827146</v>
      </c>
    </row>
    <row r="482" spans="1:10" ht="12.75">
      <c r="A482" s="4">
        <f t="shared" si="16"/>
        <v>470</v>
      </c>
      <c r="B482" s="132" t="s">
        <v>550</v>
      </c>
      <c r="C482" s="129" t="s">
        <v>316</v>
      </c>
      <c r="D482" s="129" t="s">
        <v>164</v>
      </c>
      <c r="E482" s="129" t="s">
        <v>796</v>
      </c>
      <c r="F482" s="129" t="s">
        <v>551</v>
      </c>
      <c r="G482" s="202">
        <v>8480740</v>
      </c>
      <c r="H482" s="202">
        <v>8480740</v>
      </c>
      <c r="I482" s="202">
        <v>7718841.35</v>
      </c>
      <c r="J482" s="203">
        <f t="shared" si="17"/>
        <v>0.9101613007827146</v>
      </c>
    </row>
    <row r="483" spans="1:10" ht="12.75">
      <c r="A483" s="4">
        <f t="shared" si="16"/>
        <v>471</v>
      </c>
      <c r="B483" s="132" t="s">
        <v>797</v>
      </c>
      <c r="C483" s="129" t="s">
        <v>316</v>
      </c>
      <c r="D483" s="129" t="s">
        <v>164</v>
      </c>
      <c r="E483" s="129" t="s">
        <v>798</v>
      </c>
      <c r="F483" s="129" t="s">
        <v>211</v>
      </c>
      <c r="G483" s="202">
        <v>2959294.05</v>
      </c>
      <c r="H483" s="202">
        <v>2959294.05</v>
      </c>
      <c r="I483" s="202">
        <v>2870783.62</v>
      </c>
      <c r="J483" s="203">
        <f t="shared" si="17"/>
        <v>0.9700906944343703</v>
      </c>
    </row>
    <row r="484" spans="1:10" ht="25.5">
      <c r="A484" s="4">
        <f t="shared" si="16"/>
        <v>472</v>
      </c>
      <c r="B484" s="132" t="s">
        <v>469</v>
      </c>
      <c r="C484" s="129" t="s">
        <v>316</v>
      </c>
      <c r="D484" s="129" t="s">
        <v>164</v>
      </c>
      <c r="E484" s="129" t="s">
        <v>798</v>
      </c>
      <c r="F484" s="129" t="s">
        <v>470</v>
      </c>
      <c r="G484" s="202">
        <v>1952263.95</v>
      </c>
      <c r="H484" s="202">
        <v>1952263.95</v>
      </c>
      <c r="I484" s="202">
        <v>1952263.95</v>
      </c>
      <c r="J484" s="203">
        <f t="shared" si="17"/>
        <v>1</v>
      </c>
    </row>
    <row r="485" spans="1:10" ht="25.5">
      <c r="A485" s="4">
        <f t="shared" si="16"/>
        <v>473</v>
      </c>
      <c r="B485" s="132" t="s">
        <v>417</v>
      </c>
      <c r="C485" s="129" t="s">
        <v>316</v>
      </c>
      <c r="D485" s="129" t="s">
        <v>164</v>
      </c>
      <c r="E485" s="129" t="s">
        <v>798</v>
      </c>
      <c r="F485" s="129" t="s">
        <v>418</v>
      </c>
      <c r="G485" s="202">
        <v>1007030.1</v>
      </c>
      <c r="H485" s="202">
        <v>1007030.1</v>
      </c>
      <c r="I485" s="202">
        <v>918519.67</v>
      </c>
      <c r="J485" s="203">
        <f t="shared" si="17"/>
        <v>0.9121074633220994</v>
      </c>
    </row>
    <row r="486" spans="1:10" ht="38.25">
      <c r="A486" s="4">
        <f t="shared" si="16"/>
        <v>474</v>
      </c>
      <c r="B486" s="132" t="s">
        <v>799</v>
      </c>
      <c r="C486" s="129" t="s">
        <v>316</v>
      </c>
      <c r="D486" s="129" t="s">
        <v>164</v>
      </c>
      <c r="E486" s="129" t="s">
        <v>800</v>
      </c>
      <c r="F486" s="129" t="s">
        <v>211</v>
      </c>
      <c r="G486" s="202">
        <v>1022674.27</v>
      </c>
      <c r="H486" s="202">
        <v>1022674.27</v>
      </c>
      <c r="I486" s="202">
        <v>1018694.94</v>
      </c>
      <c r="J486" s="203">
        <f t="shared" si="17"/>
        <v>0.9961088978996214</v>
      </c>
    </row>
    <row r="487" spans="1:10" ht="25.5">
      <c r="A487" s="4">
        <f t="shared" si="16"/>
        <v>475</v>
      </c>
      <c r="B487" s="132" t="s">
        <v>469</v>
      </c>
      <c r="C487" s="129" t="s">
        <v>316</v>
      </c>
      <c r="D487" s="129" t="s">
        <v>164</v>
      </c>
      <c r="E487" s="129" t="s">
        <v>800</v>
      </c>
      <c r="F487" s="129" t="s">
        <v>470</v>
      </c>
      <c r="G487" s="202">
        <v>943040.05</v>
      </c>
      <c r="H487" s="202">
        <v>943040.05</v>
      </c>
      <c r="I487" s="202">
        <v>941746.25</v>
      </c>
      <c r="J487" s="203">
        <f t="shared" si="17"/>
        <v>0.9986280540259133</v>
      </c>
    </row>
    <row r="488" spans="1:10" ht="25.5">
      <c r="A488" s="4">
        <f t="shared" si="16"/>
        <v>476</v>
      </c>
      <c r="B488" s="132" t="s">
        <v>417</v>
      </c>
      <c r="C488" s="129" t="s">
        <v>316</v>
      </c>
      <c r="D488" s="129" t="s">
        <v>164</v>
      </c>
      <c r="E488" s="129" t="s">
        <v>800</v>
      </c>
      <c r="F488" s="129" t="s">
        <v>418</v>
      </c>
      <c r="G488" s="202">
        <v>79634.22</v>
      </c>
      <c r="H488" s="202">
        <v>79634.22</v>
      </c>
      <c r="I488" s="202">
        <v>76948.69</v>
      </c>
      <c r="J488" s="203">
        <f t="shared" si="17"/>
        <v>0.9662766835664367</v>
      </c>
    </row>
    <row r="489" spans="1:10" ht="25.5">
      <c r="A489" s="4">
        <f t="shared" si="16"/>
        <v>477</v>
      </c>
      <c r="B489" s="132" t="s">
        <v>801</v>
      </c>
      <c r="C489" s="129" t="s">
        <v>316</v>
      </c>
      <c r="D489" s="129" t="s">
        <v>164</v>
      </c>
      <c r="E489" s="129" t="s">
        <v>802</v>
      </c>
      <c r="F489" s="129" t="s">
        <v>211</v>
      </c>
      <c r="G489" s="202">
        <v>4582190.72</v>
      </c>
      <c r="H489" s="202">
        <v>4582190.72</v>
      </c>
      <c r="I489" s="202">
        <v>4582190.66</v>
      </c>
      <c r="J489" s="203">
        <f t="shared" si="17"/>
        <v>0.9999999869058267</v>
      </c>
    </row>
    <row r="490" spans="1:10" ht="25.5">
      <c r="A490" s="4">
        <f t="shared" si="16"/>
        <v>478</v>
      </c>
      <c r="B490" s="132" t="s">
        <v>417</v>
      </c>
      <c r="C490" s="129" t="s">
        <v>316</v>
      </c>
      <c r="D490" s="129" t="s">
        <v>164</v>
      </c>
      <c r="E490" s="129" t="s">
        <v>802</v>
      </c>
      <c r="F490" s="129" t="s">
        <v>418</v>
      </c>
      <c r="G490" s="202">
        <v>4582190.72</v>
      </c>
      <c r="H490" s="202">
        <v>4582190.72</v>
      </c>
      <c r="I490" s="202">
        <v>4582190.66</v>
      </c>
      <c r="J490" s="203">
        <f t="shared" si="17"/>
        <v>0.9999999869058267</v>
      </c>
    </row>
    <row r="491" spans="1:10" ht="25.5">
      <c r="A491" s="4">
        <f t="shared" si="16"/>
        <v>479</v>
      </c>
      <c r="B491" s="132" t="s">
        <v>803</v>
      </c>
      <c r="C491" s="129" t="s">
        <v>316</v>
      </c>
      <c r="D491" s="129" t="s">
        <v>164</v>
      </c>
      <c r="E491" s="129" t="s">
        <v>804</v>
      </c>
      <c r="F491" s="129" t="s">
        <v>211</v>
      </c>
      <c r="G491" s="202">
        <v>47500</v>
      </c>
      <c r="H491" s="202">
        <v>47500</v>
      </c>
      <c r="I491" s="202">
        <v>47500</v>
      </c>
      <c r="J491" s="203">
        <f t="shared" si="17"/>
        <v>1</v>
      </c>
    </row>
    <row r="492" spans="1:10" ht="25.5">
      <c r="A492" s="4">
        <f t="shared" si="16"/>
        <v>480</v>
      </c>
      <c r="B492" s="132" t="s">
        <v>417</v>
      </c>
      <c r="C492" s="129" t="s">
        <v>316</v>
      </c>
      <c r="D492" s="129" t="s">
        <v>164</v>
      </c>
      <c r="E492" s="129" t="s">
        <v>804</v>
      </c>
      <c r="F492" s="129" t="s">
        <v>418</v>
      </c>
      <c r="G492" s="202">
        <v>47500</v>
      </c>
      <c r="H492" s="202">
        <v>47500</v>
      </c>
      <c r="I492" s="202">
        <v>47500</v>
      </c>
      <c r="J492" s="203">
        <f t="shared" si="17"/>
        <v>1</v>
      </c>
    </row>
    <row r="493" spans="1:10" ht="12.75">
      <c r="A493" s="4">
        <f t="shared" si="16"/>
        <v>481</v>
      </c>
      <c r="B493" s="132" t="s">
        <v>805</v>
      </c>
      <c r="C493" s="129" t="s">
        <v>316</v>
      </c>
      <c r="D493" s="129" t="s">
        <v>164</v>
      </c>
      <c r="E493" s="129" t="s">
        <v>806</v>
      </c>
      <c r="F493" s="129" t="s">
        <v>211</v>
      </c>
      <c r="G493" s="202">
        <v>355550</v>
      </c>
      <c r="H493" s="202">
        <v>355550</v>
      </c>
      <c r="I493" s="202">
        <v>355550</v>
      </c>
      <c r="J493" s="203">
        <f t="shared" si="17"/>
        <v>1</v>
      </c>
    </row>
    <row r="494" spans="1:10" ht="25.5">
      <c r="A494" s="4">
        <f t="shared" si="16"/>
        <v>482</v>
      </c>
      <c r="B494" s="132" t="s">
        <v>417</v>
      </c>
      <c r="C494" s="129" t="s">
        <v>316</v>
      </c>
      <c r="D494" s="129" t="s">
        <v>164</v>
      </c>
      <c r="E494" s="129" t="s">
        <v>806</v>
      </c>
      <c r="F494" s="129" t="s">
        <v>418</v>
      </c>
      <c r="G494" s="202">
        <v>355550</v>
      </c>
      <c r="H494" s="202">
        <v>355550</v>
      </c>
      <c r="I494" s="202">
        <v>355550</v>
      </c>
      <c r="J494" s="203">
        <f t="shared" si="17"/>
        <v>1</v>
      </c>
    </row>
    <row r="495" spans="1:10" ht="89.25">
      <c r="A495" s="4">
        <f t="shared" si="16"/>
        <v>483</v>
      </c>
      <c r="B495" s="132" t="s">
        <v>807</v>
      </c>
      <c r="C495" s="129" t="s">
        <v>316</v>
      </c>
      <c r="D495" s="129" t="s">
        <v>164</v>
      </c>
      <c r="E495" s="129" t="s">
        <v>808</v>
      </c>
      <c r="F495" s="129" t="s">
        <v>211</v>
      </c>
      <c r="G495" s="202">
        <v>72366</v>
      </c>
      <c r="H495" s="202">
        <v>72366</v>
      </c>
      <c r="I495" s="202">
        <v>72366</v>
      </c>
      <c r="J495" s="203">
        <f t="shared" si="17"/>
        <v>1</v>
      </c>
    </row>
    <row r="496" spans="1:10" ht="25.5">
      <c r="A496" s="4">
        <f t="shared" si="16"/>
        <v>484</v>
      </c>
      <c r="B496" s="132" t="s">
        <v>417</v>
      </c>
      <c r="C496" s="129" t="s">
        <v>316</v>
      </c>
      <c r="D496" s="129" t="s">
        <v>164</v>
      </c>
      <c r="E496" s="129" t="s">
        <v>808</v>
      </c>
      <c r="F496" s="129" t="s">
        <v>418</v>
      </c>
      <c r="G496" s="202">
        <v>72366</v>
      </c>
      <c r="H496" s="202">
        <v>72366</v>
      </c>
      <c r="I496" s="202">
        <v>72366</v>
      </c>
      <c r="J496" s="203">
        <f t="shared" si="17"/>
        <v>1</v>
      </c>
    </row>
    <row r="497" spans="1:10" ht="38.25">
      <c r="A497" s="4">
        <f t="shared" si="16"/>
        <v>485</v>
      </c>
      <c r="B497" s="132" t="s">
        <v>809</v>
      </c>
      <c r="C497" s="129" t="s">
        <v>316</v>
      </c>
      <c r="D497" s="129" t="s">
        <v>164</v>
      </c>
      <c r="E497" s="129" t="s">
        <v>810</v>
      </c>
      <c r="F497" s="129" t="s">
        <v>211</v>
      </c>
      <c r="G497" s="202">
        <v>200000</v>
      </c>
      <c r="H497" s="202">
        <v>200000</v>
      </c>
      <c r="I497" s="202">
        <v>200000</v>
      </c>
      <c r="J497" s="203">
        <f t="shared" si="17"/>
        <v>1</v>
      </c>
    </row>
    <row r="498" spans="1:10" ht="12.75">
      <c r="A498" s="4">
        <f t="shared" si="16"/>
        <v>486</v>
      </c>
      <c r="B498" s="132" t="s">
        <v>550</v>
      </c>
      <c r="C498" s="129" t="s">
        <v>316</v>
      </c>
      <c r="D498" s="129" t="s">
        <v>164</v>
      </c>
      <c r="E498" s="129" t="s">
        <v>810</v>
      </c>
      <c r="F498" s="129" t="s">
        <v>551</v>
      </c>
      <c r="G498" s="202">
        <v>200000</v>
      </c>
      <c r="H498" s="202">
        <v>200000</v>
      </c>
      <c r="I498" s="202">
        <v>200000</v>
      </c>
      <c r="J498" s="203">
        <f t="shared" si="17"/>
        <v>1</v>
      </c>
    </row>
    <row r="499" spans="1:10" ht="102">
      <c r="A499" s="4">
        <f t="shared" si="16"/>
        <v>487</v>
      </c>
      <c r="B499" s="132" t="s">
        <v>811</v>
      </c>
      <c r="C499" s="129" t="s">
        <v>316</v>
      </c>
      <c r="D499" s="129" t="s">
        <v>164</v>
      </c>
      <c r="E499" s="129" t="s">
        <v>812</v>
      </c>
      <c r="F499" s="129" t="s">
        <v>211</v>
      </c>
      <c r="G499" s="202">
        <v>700000</v>
      </c>
      <c r="H499" s="202">
        <v>700000</v>
      </c>
      <c r="I499" s="202">
        <v>700000</v>
      </c>
      <c r="J499" s="203">
        <f t="shared" si="17"/>
        <v>1</v>
      </c>
    </row>
    <row r="500" spans="1:10" ht="25.5">
      <c r="A500" s="4">
        <f t="shared" si="16"/>
        <v>488</v>
      </c>
      <c r="B500" s="132" t="s">
        <v>417</v>
      </c>
      <c r="C500" s="129" t="s">
        <v>316</v>
      </c>
      <c r="D500" s="129" t="s">
        <v>164</v>
      </c>
      <c r="E500" s="129" t="s">
        <v>812</v>
      </c>
      <c r="F500" s="129" t="s">
        <v>418</v>
      </c>
      <c r="G500" s="202">
        <v>700000</v>
      </c>
      <c r="H500" s="202">
        <v>700000</v>
      </c>
      <c r="I500" s="202">
        <v>700000</v>
      </c>
      <c r="J500" s="203">
        <f t="shared" si="17"/>
        <v>1</v>
      </c>
    </row>
    <row r="501" spans="1:10" ht="76.5">
      <c r="A501" s="4">
        <f t="shared" si="16"/>
        <v>489</v>
      </c>
      <c r="B501" s="132" t="s">
        <v>813</v>
      </c>
      <c r="C501" s="129" t="s">
        <v>316</v>
      </c>
      <c r="D501" s="129" t="s">
        <v>164</v>
      </c>
      <c r="E501" s="129" t="s">
        <v>814</v>
      </c>
      <c r="F501" s="129" t="s">
        <v>211</v>
      </c>
      <c r="G501" s="202">
        <v>60000</v>
      </c>
      <c r="H501" s="202">
        <v>60000</v>
      </c>
      <c r="I501" s="202">
        <v>60000</v>
      </c>
      <c r="J501" s="203">
        <f t="shared" si="17"/>
        <v>1</v>
      </c>
    </row>
    <row r="502" spans="1:10" ht="12.75">
      <c r="A502" s="4">
        <f t="shared" si="16"/>
        <v>490</v>
      </c>
      <c r="B502" s="132" t="s">
        <v>550</v>
      </c>
      <c r="C502" s="129" t="s">
        <v>316</v>
      </c>
      <c r="D502" s="129" t="s">
        <v>164</v>
      </c>
      <c r="E502" s="129" t="s">
        <v>814</v>
      </c>
      <c r="F502" s="129" t="s">
        <v>551</v>
      </c>
      <c r="G502" s="202">
        <v>60000</v>
      </c>
      <c r="H502" s="202">
        <v>60000</v>
      </c>
      <c r="I502" s="202">
        <v>60000</v>
      </c>
      <c r="J502" s="203">
        <f t="shared" si="17"/>
        <v>1</v>
      </c>
    </row>
    <row r="503" spans="1:10" ht="38.25">
      <c r="A503" s="4">
        <f t="shared" si="16"/>
        <v>491</v>
      </c>
      <c r="B503" s="132" t="s">
        <v>769</v>
      </c>
      <c r="C503" s="129" t="s">
        <v>316</v>
      </c>
      <c r="D503" s="129" t="s">
        <v>164</v>
      </c>
      <c r="E503" s="129" t="s">
        <v>815</v>
      </c>
      <c r="F503" s="129" t="s">
        <v>211</v>
      </c>
      <c r="G503" s="202">
        <v>200000</v>
      </c>
      <c r="H503" s="202">
        <v>200000</v>
      </c>
      <c r="I503" s="202">
        <v>200000</v>
      </c>
      <c r="J503" s="203">
        <f t="shared" si="17"/>
        <v>1</v>
      </c>
    </row>
    <row r="504" spans="1:10" ht="12.75">
      <c r="A504" s="4">
        <f t="shared" si="16"/>
        <v>492</v>
      </c>
      <c r="B504" s="132" t="s">
        <v>550</v>
      </c>
      <c r="C504" s="129" t="s">
        <v>316</v>
      </c>
      <c r="D504" s="129" t="s">
        <v>164</v>
      </c>
      <c r="E504" s="129" t="s">
        <v>815</v>
      </c>
      <c r="F504" s="129" t="s">
        <v>551</v>
      </c>
      <c r="G504" s="202">
        <v>200000</v>
      </c>
      <c r="H504" s="202">
        <v>200000</v>
      </c>
      <c r="I504" s="202">
        <v>200000</v>
      </c>
      <c r="J504" s="203">
        <f t="shared" si="17"/>
        <v>1</v>
      </c>
    </row>
    <row r="505" spans="1:10" ht="51">
      <c r="A505" s="4">
        <f t="shared" si="16"/>
        <v>493</v>
      </c>
      <c r="B505" s="132" t="s">
        <v>816</v>
      </c>
      <c r="C505" s="129" t="s">
        <v>316</v>
      </c>
      <c r="D505" s="129" t="s">
        <v>164</v>
      </c>
      <c r="E505" s="129" t="s">
        <v>817</v>
      </c>
      <c r="F505" s="129" t="s">
        <v>211</v>
      </c>
      <c r="G505" s="202">
        <v>400000</v>
      </c>
      <c r="H505" s="202">
        <v>400000</v>
      </c>
      <c r="I505" s="202">
        <v>400000</v>
      </c>
      <c r="J505" s="203">
        <f t="shared" si="17"/>
        <v>1</v>
      </c>
    </row>
    <row r="506" spans="1:10" ht="12.75">
      <c r="A506" s="4">
        <f t="shared" si="16"/>
        <v>494</v>
      </c>
      <c r="B506" s="132" t="s">
        <v>550</v>
      </c>
      <c r="C506" s="129" t="s">
        <v>316</v>
      </c>
      <c r="D506" s="129" t="s">
        <v>164</v>
      </c>
      <c r="E506" s="129" t="s">
        <v>817</v>
      </c>
      <c r="F506" s="129" t="s">
        <v>551</v>
      </c>
      <c r="G506" s="202">
        <v>400000</v>
      </c>
      <c r="H506" s="202">
        <v>400000</v>
      </c>
      <c r="I506" s="202">
        <v>400000</v>
      </c>
      <c r="J506" s="203">
        <f t="shared" si="17"/>
        <v>1</v>
      </c>
    </row>
    <row r="507" spans="1:10" ht="12.75">
      <c r="A507" s="4">
        <f t="shared" si="16"/>
        <v>495</v>
      </c>
      <c r="B507" s="132" t="s">
        <v>409</v>
      </c>
      <c r="C507" s="129" t="s">
        <v>316</v>
      </c>
      <c r="D507" s="129" t="s">
        <v>164</v>
      </c>
      <c r="E507" s="129" t="s">
        <v>410</v>
      </c>
      <c r="F507" s="129" t="s">
        <v>211</v>
      </c>
      <c r="G507" s="202">
        <v>160145</v>
      </c>
      <c r="H507" s="202">
        <v>160145</v>
      </c>
      <c r="I507" s="202">
        <v>160145</v>
      </c>
      <c r="J507" s="203">
        <f t="shared" si="17"/>
        <v>1</v>
      </c>
    </row>
    <row r="508" spans="1:10" ht="12.75">
      <c r="A508" s="4">
        <f t="shared" si="16"/>
        <v>496</v>
      </c>
      <c r="B508" s="132" t="s">
        <v>411</v>
      </c>
      <c r="C508" s="129" t="s">
        <v>316</v>
      </c>
      <c r="D508" s="129" t="s">
        <v>164</v>
      </c>
      <c r="E508" s="129" t="s">
        <v>410</v>
      </c>
      <c r="F508" s="129" t="s">
        <v>211</v>
      </c>
      <c r="G508" s="202">
        <v>160145</v>
      </c>
      <c r="H508" s="202">
        <v>160145</v>
      </c>
      <c r="I508" s="202">
        <v>160145</v>
      </c>
      <c r="J508" s="203">
        <f t="shared" si="17"/>
        <v>1</v>
      </c>
    </row>
    <row r="509" spans="1:10" ht="25.5">
      <c r="A509" s="4">
        <f t="shared" si="16"/>
        <v>497</v>
      </c>
      <c r="B509" s="132" t="s">
        <v>690</v>
      </c>
      <c r="C509" s="129" t="s">
        <v>316</v>
      </c>
      <c r="D509" s="129" t="s">
        <v>164</v>
      </c>
      <c r="E509" s="129" t="s">
        <v>691</v>
      </c>
      <c r="F509" s="129" t="s">
        <v>211</v>
      </c>
      <c r="G509" s="202">
        <v>160145</v>
      </c>
      <c r="H509" s="202">
        <v>160145</v>
      </c>
      <c r="I509" s="202">
        <v>160145</v>
      </c>
      <c r="J509" s="203">
        <f t="shared" si="17"/>
        <v>1</v>
      </c>
    </row>
    <row r="510" spans="1:10" ht="25.5">
      <c r="A510" s="4">
        <f t="shared" si="16"/>
        <v>498</v>
      </c>
      <c r="B510" s="132" t="s">
        <v>417</v>
      </c>
      <c r="C510" s="129" t="s">
        <v>316</v>
      </c>
      <c r="D510" s="129" t="s">
        <v>164</v>
      </c>
      <c r="E510" s="129" t="s">
        <v>691</v>
      </c>
      <c r="F510" s="129" t="s">
        <v>418</v>
      </c>
      <c r="G510" s="202">
        <v>160145</v>
      </c>
      <c r="H510" s="202">
        <v>160145</v>
      </c>
      <c r="I510" s="202">
        <v>160145</v>
      </c>
      <c r="J510" s="203">
        <f t="shared" si="17"/>
        <v>1</v>
      </c>
    </row>
    <row r="511" spans="1:10" ht="12.75">
      <c r="A511" s="4">
        <f t="shared" si="16"/>
        <v>499</v>
      </c>
      <c r="B511" s="132" t="s">
        <v>116</v>
      </c>
      <c r="C511" s="129" t="s">
        <v>316</v>
      </c>
      <c r="D511" s="129" t="s">
        <v>326</v>
      </c>
      <c r="E511" s="129" t="s">
        <v>210</v>
      </c>
      <c r="F511" s="129" t="s">
        <v>211</v>
      </c>
      <c r="G511" s="202">
        <v>1490225.6</v>
      </c>
      <c r="H511" s="202">
        <v>1490225.6</v>
      </c>
      <c r="I511" s="202">
        <v>1482214.55</v>
      </c>
      <c r="J511" s="203">
        <f t="shared" si="17"/>
        <v>0.9946242703118239</v>
      </c>
    </row>
    <row r="512" spans="1:10" ht="51">
      <c r="A512" s="4">
        <f t="shared" si="16"/>
        <v>500</v>
      </c>
      <c r="B512" s="132" t="s">
        <v>748</v>
      </c>
      <c r="C512" s="129" t="s">
        <v>316</v>
      </c>
      <c r="D512" s="129" t="s">
        <v>326</v>
      </c>
      <c r="E512" s="129" t="s">
        <v>749</v>
      </c>
      <c r="F512" s="129" t="s">
        <v>211</v>
      </c>
      <c r="G512" s="202">
        <v>1490225.6</v>
      </c>
      <c r="H512" s="202">
        <v>1490225.6</v>
      </c>
      <c r="I512" s="202">
        <v>1482214.55</v>
      </c>
      <c r="J512" s="203">
        <f t="shared" si="17"/>
        <v>0.9946242703118239</v>
      </c>
    </row>
    <row r="513" spans="1:10" ht="12.75">
      <c r="A513" s="4">
        <f t="shared" si="16"/>
        <v>501</v>
      </c>
      <c r="B513" s="132" t="s">
        <v>818</v>
      </c>
      <c r="C513" s="129" t="s">
        <v>316</v>
      </c>
      <c r="D513" s="129" t="s">
        <v>326</v>
      </c>
      <c r="E513" s="129" t="s">
        <v>819</v>
      </c>
      <c r="F513" s="129" t="s">
        <v>211</v>
      </c>
      <c r="G513" s="202">
        <v>1490225.6</v>
      </c>
      <c r="H513" s="202">
        <v>1490225.6</v>
      </c>
      <c r="I513" s="202">
        <v>1482214.55</v>
      </c>
      <c r="J513" s="203">
        <f t="shared" si="17"/>
        <v>0.9946242703118239</v>
      </c>
    </row>
    <row r="514" spans="1:10" ht="38.25">
      <c r="A514" s="4">
        <f t="shared" si="16"/>
        <v>502</v>
      </c>
      <c r="B514" s="132" t="s">
        <v>820</v>
      </c>
      <c r="C514" s="129" t="s">
        <v>316</v>
      </c>
      <c r="D514" s="129" t="s">
        <v>326</v>
      </c>
      <c r="E514" s="129" t="s">
        <v>821</v>
      </c>
      <c r="F514" s="129" t="s">
        <v>211</v>
      </c>
      <c r="G514" s="202">
        <v>1478825.6</v>
      </c>
      <c r="H514" s="202">
        <v>1478825.6</v>
      </c>
      <c r="I514" s="202">
        <v>1470814.55</v>
      </c>
      <c r="J514" s="203">
        <f t="shared" si="17"/>
        <v>0.9945828297806043</v>
      </c>
    </row>
    <row r="515" spans="1:10" ht="25.5">
      <c r="A515" s="4">
        <f t="shared" si="16"/>
        <v>503</v>
      </c>
      <c r="B515" s="132" t="s">
        <v>469</v>
      </c>
      <c r="C515" s="129" t="s">
        <v>316</v>
      </c>
      <c r="D515" s="129" t="s">
        <v>326</v>
      </c>
      <c r="E515" s="129" t="s">
        <v>821</v>
      </c>
      <c r="F515" s="129" t="s">
        <v>470</v>
      </c>
      <c r="G515" s="202">
        <v>1329882.46</v>
      </c>
      <c r="H515" s="202">
        <v>1329882.46</v>
      </c>
      <c r="I515" s="202">
        <v>1323269.8</v>
      </c>
      <c r="J515" s="203">
        <f t="shared" si="17"/>
        <v>0.9950276357506062</v>
      </c>
    </row>
    <row r="516" spans="1:10" ht="25.5">
      <c r="A516" s="4">
        <f t="shared" si="16"/>
        <v>504</v>
      </c>
      <c r="B516" s="132" t="s">
        <v>417</v>
      </c>
      <c r="C516" s="129" t="s">
        <v>316</v>
      </c>
      <c r="D516" s="129" t="s">
        <v>326</v>
      </c>
      <c r="E516" s="129" t="s">
        <v>821</v>
      </c>
      <c r="F516" s="129" t="s">
        <v>418</v>
      </c>
      <c r="G516" s="202">
        <v>148943.14</v>
      </c>
      <c r="H516" s="202">
        <v>148943.14</v>
      </c>
      <c r="I516" s="202">
        <v>147544.75</v>
      </c>
      <c r="J516" s="203">
        <f t="shared" si="17"/>
        <v>0.9906112493667045</v>
      </c>
    </row>
    <row r="517" spans="1:10" ht="38.25">
      <c r="A517" s="4">
        <f t="shared" si="16"/>
        <v>505</v>
      </c>
      <c r="B517" s="132" t="s">
        <v>822</v>
      </c>
      <c r="C517" s="129" t="s">
        <v>316</v>
      </c>
      <c r="D517" s="129" t="s">
        <v>326</v>
      </c>
      <c r="E517" s="129" t="s">
        <v>823</v>
      </c>
      <c r="F517" s="129" t="s">
        <v>211</v>
      </c>
      <c r="G517" s="202">
        <v>11400</v>
      </c>
      <c r="H517" s="202">
        <v>11400</v>
      </c>
      <c r="I517" s="202">
        <v>11400</v>
      </c>
      <c r="J517" s="203">
        <f t="shared" si="17"/>
        <v>1</v>
      </c>
    </row>
    <row r="518" spans="1:10" ht="25.5">
      <c r="A518" s="4">
        <f t="shared" si="16"/>
        <v>506</v>
      </c>
      <c r="B518" s="132" t="s">
        <v>417</v>
      </c>
      <c r="C518" s="129" t="s">
        <v>316</v>
      </c>
      <c r="D518" s="129" t="s">
        <v>326</v>
      </c>
      <c r="E518" s="129" t="s">
        <v>823</v>
      </c>
      <c r="F518" s="129" t="s">
        <v>418</v>
      </c>
      <c r="G518" s="202">
        <v>11400</v>
      </c>
      <c r="H518" s="202">
        <v>11400</v>
      </c>
      <c r="I518" s="202">
        <v>11400</v>
      </c>
      <c r="J518" s="203">
        <f t="shared" si="17"/>
        <v>1</v>
      </c>
    </row>
    <row r="519" spans="1:12" ht="12.75">
      <c r="A519" s="4">
        <f t="shared" si="16"/>
        <v>507</v>
      </c>
      <c r="B519" s="132" t="s">
        <v>345</v>
      </c>
      <c r="C519" s="129" t="s">
        <v>316</v>
      </c>
      <c r="D519" s="129" t="s">
        <v>327</v>
      </c>
      <c r="E519" s="129" t="s">
        <v>210</v>
      </c>
      <c r="F519" s="129" t="s">
        <v>211</v>
      </c>
      <c r="G519" s="202">
        <v>4636800</v>
      </c>
      <c r="H519" s="202">
        <v>4636800</v>
      </c>
      <c r="I519" s="202">
        <f>2512800+669600</f>
        <v>3182400</v>
      </c>
      <c r="J519" s="203">
        <f t="shared" si="17"/>
        <v>0.6863354037267081</v>
      </c>
      <c r="L519" s="44">
        <f>I519+L247</f>
        <v>80340907.53</v>
      </c>
    </row>
    <row r="520" spans="1:12" ht="12.75">
      <c r="A520" s="4">
        <f t="shared" si="16"/>
        <v>508</v>
      </c>
      <c r="B520" s="132" t="s">
        <v>347</v>
      </c>
      <c r="C520" s="129" t="s">
        <v>316</v>
      </c>
      <c r="D520" s="129" t="s">
        <v>329</v>
      </c>
      <c r="E520" s="129" t="s">
        <v>210</v>
      </c>
      <c r="F520" s="129" t="s">
        <v>211</v>
      </c>
      <c r="G520" s="202">
        <v>4636800</v>
      </c>
      <c r="H520" s="202">
        <v>4636800</v>
      </c>
      <c r="I520" s="202">
        <f>2512800+669600</f>
        <v>3182400</v>
      </c>
      <c r="J520" s="203">
        <f t="shared" si="17"/>
        <v>0.6863354037267081</v>
      </c>
      <c r="L520" s="250"/>
    </row>
    <row r="521" spans="1:10" ht="51">
      <c r="A521" s="4">
        <f t="shared" si="16"/>
        <v>509</v>
      </c>
      <c r="B521" s="132" t="s">
        <v>748</v>
      </c>
      <c r="C521" s="129" t="s">
        <v>316</v>
      </c>
      <c r="D521" s="129" t="s">
        <v>329</v>
      </c>
      <c r="E521" s="129" t="s">
        <v>749</v>
      </c>
      <c r="F521" s="129" t="s">
        <v>211</v>
      </c>
      <c r="G521" s="202">
        <v>4636800</v>
      </c>
      <c r="H521" s="202">
        <v>4636800</v>
      </c>
      <c r="I521" s="202">
        <f>2512800+669600</f>
        <v>3182400</v>
      </c>
      <c r="J521" s="203">
        <f t="shared" si="17"/>
        <v>0.6863354037267081</v>
      </c>
    </row>
    <row r="522" spans="1:10" ht="25.5">
      <c r="A522" s="4">
        <f t="shared" si="16"/>
        <v>510</v>
      </c>
      <c r="B522" s="132" t="s">
        <v>824</v>
      </c>
      <c r="C522" s="129" t="s">
        <v>316</v>
      </c>
      <c r="D522" s="129" t="s">
        <v>329</v>
      </c>
      <c r="E522" s="129" t="s">
        <v>825</v>
      </c>
      <c r="F522" s="129" t="s">
        <v>211</v>
      </c>
      <c r="G522" s="202">
        <v>4636800</v>
      </c>
      <c r="H522" s="202">
        <v>4636800</v>
      </c>
      <c r="I522" s="202">
        <f>2512800+669600</f>
        <v>3182400</v>
      </c>
      <c r="J522" s="203">
        <f t="shared" si="17"/>
        <v>0.6863354037267081</v>
      </c>
    </row>
    <row r="523" spans="1:10" ht="25.5">
      <c r="A523" s="4">
        <f t="shared" si="16"/>
        <v>511</v>
      </c>
      <c r="B523" s="132" t="s">
        <v>826</v>
      </c>
      <c r="C523" s="129" t="s">
        <v>316</v>
      </c>
      <c r="D523" s="129" t="s">
        <v>329</v>
      </c>
      <c r="E523" s="129" t="s">
        <v>827</v>
      </c>
      <c r="F523" s="129" t="s">
        <v>211</v>
      </c>
      <c r="G523" s="202">
        <v>2047400</v>
      </c>
      <c r="H523" s="202">
        <v>2047400</v>
      </c>
      <c r="I523" s="202">
        <v>1683800</v>
      </c>
      <c r="J523" s="203">
        <f t="shared" si="17"/>
        <v>0.8224089088600176</v>
      </c>
    </row>
    <row r="524" spans="1:12" ht="25.5">
      <c r="A524" s="4">
        <f t="shared" si="16"/>
        <v>512</v>
      </c>
      <c r="B524" s="132" t="s">
        <v>615</v>
      </c>
      <c r="C524" s="129" t="s">
        <v>316</v>
      </c>
      <c r="D524" s="129" t="s">
        <v>329</v>
      </c>
      <c r="E524" s="129" t="s">
        <v>827</v>
      </c>
      <c r="F524" s="129" t="s">
        <v>616</v>
      </c>
      <c r="G524" s="202">
        <v>2047400</v>
      </c>
      <c r="H524" s="202">
        <v>2047400</v>
      </c>
      <c r="I524" s="202">
        <v>1683800</v>
      </c>
      <c r="J524" s="203">
        <f t="shared" si="17"/>
        <v>0.8224089088600176</v>
      </c>
      <c r="L524" s="44"/>
    </row>
    <row r="525" spans="1:10" ht="38.25">
      <c r="A525" s="4">
        <f aca="true" t="shared" si="18" ref="A525:A577">1+A524</f>
        <v>513</v>
      </c>
      <c r="B525" s="132" t="s">
        <v>828</v>
      </c>
      <c r="C525" s="129" t="s">
        <v>316</v>
      </c>
      <c r="D525" s="129" t="s">
        <v>329</v>
      </c>
      <c r="E525" s="129" t="s">
        <v>829</v>
      </c>
      <c r="F525" s="129" t="s">
        <v>211</v>
      </c>
      <c r="G525" s="202">
        <v>1867900</v>
      </c>
      <c r="H525" s="202">
        <v>1867900</v>
      </c>
      <c r="I525" s="202">
        <v>829000</v>
      </c>
      <c r="J525" s="203">
        <f t="shared" si="17"/>
        <v>0.44381390866748754</v>
      </c>
    </row>
    <row r="526" spans="1:10" ht="25.5">
      <c r="A526" s="4">
        <f t="shared" si="18"/>
        <v>514</v>
      </c>
      <c r="B526" s="132" t="s">
        <v>615</v>
      </c>
      <c r="C526" s="129" t="s">
        <v>316</v>
      </c>
      <c r="D526" s="129" t="s">
        <v>329</v>
      </c>
      <c r="E526" s="129" t="s">
        <v>829</v>
      </c>
      <c r="F526" s="129" t="s">
        <v>616</v>
      </c>
      <c r="G526" s="202">
        <v>1867900</v>
      </c>
      <c r="H526" s="202">
        <v>1867900</v>
      </c>
      <c r="I526" s="202">
        <v>829000</v>
      </c>
      <c r="J526" s="203">
        <f aca="true" t="shared" si="19" ref="J526:J578">I526/H526</f>
        <v>0.44381390866748754</v>
      </c>
    </row>
    <row r="527" spans="1:10" ht="76.5">
      <c r="A527" s="4">
        <f t="shared" si="18"/>
        <v>515</v>
      </c>
      <c r="B527" s="132" t="s">
        <v>830</v>
      </c>
      <c r="C527" s="129" t="s">
        <v>316</v>
      </c>
      <c r="D527" s="129" t="s">
        <v>329</v>
      </c>
      <c r="E527" s="129" t="s">
        <v>831</v>
      </c>
      <c r="F527" s="129" t="s">
        <v>211</v>
      </c>
      <c r="G527" s="202">
        <v>721500</v>
      </c>
      <c r="H527" s="202">
        <v>721500</v>
      </c>
      <c r="I527" s="202">
        <v>669600</v>
      </c>
      <c r="J527" s="203">
        <f t="shared" si="19"/>
        <v>0.9280665280665281</v>
      </c>
    </row>
    <row r="528" spans="1:10" ht="25.5">
      <c r="A528" s="4">
        <f t="shared" si="18"/>
        <v>516</v>
      </c>
      <c r="B528" s="132" t="s">
        <v>615</v>
      </c>
      <c r="C528" s="129" t="s">
        <v>316</v>
      </c>
      <c r="D528" s="129" t="s">
        <v>329</v>
      </c>
      <c r="E528" s="129" t="s">
        <v>831</v>
      </c>
      <c r="F528" s="129" t="s">
        <v>616</v>
      </c>
      <c r="G528" s="202">
        <v>721500</v>
      </c>
      <c r="H528" s="202">
        <v>721500</v>
      </c>
      <c r="I528" s="202">
        <v>669600</v>
      </c>
      <c r="J528" s="203">
        <f t="shared" si="19"/>
        <v>0.9280665280665281</v>
      </c>
    </row>
    <row r="529" spans="1:10" ht="12.75">
      <c r="A529" s="4">
        <f t="shared" si="18"/>
        <v>517</v>
      </c>
      <c r="B529" s="132" t="s">
        <v>213</v>
      </c>
      <c r="C529" s="129" t="s">
        <v>316</v>
      </c>
      <c r="D529" s="129" t="s">
        <v>165</v>
      </c>
      <c r="E529" s="129" t="s">
        <v>210</v>
      </c>
      <c r="F529" s="129" t="s">
        <v>211</v>
      </c>
      <c r="G529" s="202">
        <v>39428683.52</v>
      </c>
      <c r="H529" s="202">
        <v>39428683.52</v>
      </c>
      <c r="I529" s="202">
        <v>30962104.29</v>
      </c>
      <c r="J529" s="203">
        <f t="shared" si="19"/>
        <v>0.785268528539499</v>
      </c>
    </row>
    <row r="530" spans="1:10" ht="12.75">
      <c r="A530" s="4">
        <f t="shared" si="18"/>
        <v>518</v>
      </c>
      <c r="B530" s="132" t="s">
        <v>117</v>
      </c>
      <c r="C530" s="129" t="s">
        <v>316</v>
      </c>
      <c r="D530" s="129" t="s">
        <v>331</v>
      </c>
      <c r="E530" s="129" t="s">
        <v>210</v>
      </c>
      <c r="F530" s="129" t="s">
        <v>211</v>
      </c>
      <c r="G530" s="202">
        <v>7607508</v>
      </c>
      <c r="H530" s="202">
        <v>7607508</v>
      </c>
      <c r="I530" s="202">
        <v>7390928.84</v>
      </c>
      <c r="J530" s="203">
        <f t="shared" si="19"/>
        <v>0.9715308666122993</v>
      </c>
    </row>
    <row r="531" spans="1:10" ht="51">
      <c r="A531" s="4">
        <f t="shared" si="18"/>
        <v>519</v>
      </c>
      <c r="B531" s="132" t="s">
        <v>748</v>
      </c>
      <c r="C531" s="129" t="s">
        <v>316</v>
      </c>
      <c r="D531" s="129" t="s">
        <v>331</v>
      </c>
      <c r="E531" s="129" t="s">
        <v>749</v>
      </c>
      <c r="F531" s="129" t="s">
        <v>211</v>
      </c>
      <c r="G531" s="202">
        <v>7607508</v>
      </c>
      <c r="H531" s="202">
        <v>7607508</v>
      </c>
      <c r="I531" s="202">
        <v>7390928.84</v>
      </c>
      <c r="J531" s="203">
        <f t="shared" si="19"/>
        <v>0.9715308666122993</v>
      </c>
    </row>
    <row r="532" spans="1:10" ht="25.5">
      <c r="A532" s="4">
        <f t="shared" si="18"/>
        <v>520</v>
      </c>
      <c r="B532" s="132" t="s">
        <v>771</v>
      </c>
      <c r="C532" s="129" t="s">
        <v>316</v>
      </c>
      <c r="D532" s="129" t="s">
        <v>331</v>
      </c>
      <c r="E532" s="129" t="s">
        <v>772</v>
      </c>
      <c r="F532" s="129" t="s">
        <v>211</v>
      </c>
      <c r="G532" s="202">
        <v>7607508</v>
      </c>
      <c r="H532" s="202">
        <v>7607508</v>
      </c>
      <c r="I532" s="202">
        <v>7390928.84</v>
      </c>
      <c r="J532" s="203">
        <f t="shared" si="19"/>
        <v>0.9715308666122993</v>
      </c>
    </row>
    <row r="533" spans="1:10" ht="38.25">
      <c r="A533" s="4">
        <f t="shared" si="18"/>
        <v>521</v>
      </c>
      <c r="B533" s="132" t="s">
        <v>832</v>
      </c>
      <c r="C533" s="129" t="s">
        <v>316</v>
      </c>
      <c r="D533" s="129" t="s">
        <v>331</v>
      </c>
      <c r="E533" s="129" t="s">
        <v>833</v>
      </c>
      <c r="F533" s="129" t="s">
        <v>211</v>
      </c>
      <c r="G533" s="202">
        <v>37657</v>
      </c>
      <c r="H533" s="202">
        <v>37657</v>
      </c>
      <c r="I533" s="202">
        <v>37657</v>
      </c>
      <c r="J533" s="203">
        <f t="shared" si="19"/>
        <v>1</v>
      </c>
    </row>
    <row r="534" spans="1:10" ht="25.5">
      <c r="A534" s="4">
        <f t="shared" si="18"/>
        <v>522</v>
      </c>
      <c r="B534" s="132" t="s">
        <v>417</v>
      </c>
      <c r="C534" s="129" t="s">
        <v>316</v>
      </c>
      <c r="D534" s="129" t="s">
        <v>331</v>
      </c>
      <c r="E534" s="129" t="s">
        <v>833</v>
      </c>
      <c r="F534" s="129" t="s">
        <v>418</v>
      </c>
      <c r="G534" s="202">
        <v>37657</v>
      </c>
      <c r="H534" s="202">
        <v>37657</v>
      </c>
      <c r="I534" s="202">
        <v>37657</v>
      </c>
      <c r="J534" s="203">
        <f t="shared" si="19"/>
        <v>1</v>
      </c>
    </row>
    <row r="535" spans="1:10" ht="38.25">
      <c r="A535" s="4">
        <f t="shared" si="18"/>
        <v>523</v>
      </c>
      <c r="B535" s="132" t="s">
        <v>834</v>
      </c>
      <c r="C535" s="129" t="s">
        <v>316</v>
      </c>
      <c r="D535" s="129" t="s">
        <v>331</v>
      </c>
      <c r="E535" s="129" t="s">
        <v>835</v>
      </c>
      <c r="F535" s="129" t="s">
        <v>211</v>
      </c>
      <c r="G535" s="202">
        <v>7569851</v>
      </c>
      <c r="H535" s="202">
        <v>7569851</v>
      </c>
      <c r="I535" s="202">
        <v>7353271.84</v>
      </c>
      <c r="J535" s="203">
        <f t="shared" si="19"/>
        <v>0.9713892439890824</v>
      </c>
    </row>
    <row r="536" spans="1:10" ht="25.5">
      <c r="A536" s="4">
        <f t="shared" si="18"/>
        <v>524</v>
      </c>
      <c r="B536" s="132" t="s">
        <v>469</v>
      </c>
      <c r="C536" s="129" t="s">
        <v>316</v>
      </c>
      <c r="D536" s="129" t="s">
        <v>331</v>
      </c>
      <c r="E536" s="129" t="s">
        <v>835</v>
      </c>
      <c r="F536" s="129" t="s">
        <v>470</v>
      </c>
      <c r="G536" s="202">
        <v>5665600</v>
      </c>
      <c r="H536" s="202">
        <v>5665600</v>
      </c>
      <c r="I536" s="202">
        <v>5606448.84</v>
      </c>
      <c r="J536" s="203">
        <f t="shared" si="19"/>
        <v>0.9895595947472465</v>
      </c>
    </row>
    <row r="537" spans="1:10" ht="25.5">
      <c r="A537" s="4">
        <f t="shared" si="18"/>
        <v>525</v>
      </c>
      <c r="B537" s="132" t="s">
        <v>417</v>
      </c>
      <c r="C537" s="129" t="s">
        <v>316</v>
      </c>
      <c r="D537" s="129" t="s">
        <v>331</v>
      </c>
      <c r="E537" s="129" t="s">
        <v>835</v>
      </c>
      <c r="F537" s="129" t="s">
        <v>418</v>
      </c>
      <c r="G537" s="202">
        <v>1904251</v>
      </c>
      <c r="H537" s="202">
        <v>1904251</v>
      </c>
      <c r="I537" s="202">
        <v>1746823</v>
      </c>
      <c r="J537" s="203">
        <f t="shared" si="19"/>
        <v>0.9173281253364184</v>
      </c>
    </row>
    <row r="538" spans="1:10" ht="12.75">
      <c r="A538" s="4">
        <f t="shared" si="18"/>
        <v>526</v>
      </c>
      <c r="B538" s="132" t="s">
        <v>317</v>
      </c>
      <c r="C538" s="129" t="s">
        <v>316</v>
      </c>
      <c r="D538" s="129" t="s">
        <v>215</v>
      </c>
      <c r="E538" s="129" t="s">
        <v>210</v>
      </c>
      <c r="F538" s="129" t="s">
        <v>211</v>
      </c>
      <c r="G538" s="202">
        <v>31821175.52</v>
      </c>
      <c r="H538" s="202">
        <v>31821175.52</v>
      </c>
      <c r="I538" s="202">
        <v>23571175.45</v>
      </c>
      <c r="J538" s="203">
        <f t="shared" si="19"/>
        <v>0.7407386768344</v>
      </c>
    </row>
    <row r="539" spans="1:10" ht="51">
      <c r="A539" s="4">
        <f t="shared" si="18"/>
        <v>527</v>
      </c>
      <c r="B539" s="132" t="s">
        <v>748</v>
      </c>
      <c r="C539" s="129" t="s">
        <v>316</v>
      </c>
      <c r="D539" s="129" t="s">
        <v>215</v>
      </c>
      <c r="E539" s="129" t="s">
        <v>749</v>
      </c>
      <c r="F539" s="129" t="s">
        <v>211</v>
      </c>
      <c r="G539" s="202">
        <v>31821175.52</v>
      </c>
      <c r="H539" s="202">
        <v>31821175.52</v>
      </c>
      <c r="I539" s="202">
        <v>23571175.45</v>
      </c>
      <c r="J539" s="203">
        <f t="shared" si="19"/>
        <v>0.7407386768344</v>
      </c>
    </row>
    <row r="540" spans="1:10" ht="25.5">
      <c r="A540" s="4">
        <f t="shared" si="18"/>
        <v>528</v>
      </c>
      <c r="B540" s="132" t="s">
        <v>771</v>
      </c>
      <c r="C540" s="129" t="s">
        <v>316</v>
      </c>
      <c r="D540" s="129" t="s">
        <v>215</v>
      </c>
      <c r="E540" s="129" t="s">
        <v>772</v>
      </c>
      <c r="F540" s="129" t="s">
        <v>211</v>
      </c>
      <c r="G540" s="202">
        <v>31821175.52</v>
      </c>
      <c r="H540" s="202">
        <v>31821175.52</v>
      </c>
      <c r="I540" s="202">
        <v>23571175.45</v>
      </c>
      <c r="J540" s="203">
        <f t="shared" si="19"/>
        <v>0.7407386768344</v>
      </c>
    </row>
    <row r="541" spans="1:10" ht="38.25">
      <c r="A541" s="4">
        <f t="shared" si="18"/>
        <v>529</v>
      </c>
      <c r="B541" s="132" t="s">
        <v>832</v>
      </c>
      <c r="C541" s="129" t="s">
        <v>316</v>
      </c>
      <c r="D541" s="129" t="s">
        <v>215</v>
      </c>
      <c r="E541" s="129" t="s">
        <v>833</v>
      </c>
      <c r="F541" s="129" t="s">
        <v>211</v>
      </c>
      <c r="G541" s="202">
        <v>605008.83</v>
      </c>
      <c r="H541" s="202">
        <v>605008.83</v>
      </c>
      <c r="I541" s="202">
        <v>605008.83</v>
      </c>
      <c r="J541" s="203">
        <f t="shared" si="19"/>
        <v>1</v>
      </c>
    </row>
    <row r="542" spans="1:10" ht="25.5">
      <c r="A542" s="4">
        <f t="shared" si="18"/>
        <v>530</v>
      </c>
      <c r="B542" s="132" t="s">
        <v>417</v>
      </c>
      <c r="C542" s="129" t="s">
        <v>316</v>
      </c>
      <c r="D542" s="129" t="s">
        <v>215</v>
      </c>
      <c r="E542" s="129" t="s">
        <v>833</v>
      </c>
      <c r="F542" s="129" t="s">
        <v>418</v>
      </c>
      <c r="G542" s="202">
        <v>605008.83</v>
      </c>
      <c r="H542" s="202">
        <v>605008.83</v>
      </c>
      <c r="I542" s="202">
        <v>605008.83</v>
      </c>
      <c r="J542" s="203">
        <f t="shared" si="19"/>
        <v>1</v>
      </c>
    </row>
    <row r="543" spans="1:10" ht="25.5">
      <c r="A543" s="4">
        <f t="shared" si="18"/>
        <v>531</v>
      </c>
      <c r="B543" s="132" t="s">
        <v>836</v>
      </c>
      <c r="C543" s="129" t="s">
        <v>316</v>
      </c>
      <c r="D543" s="129" t="s">
        <v>215</v>
      </c>
      <c r="E543" s="129" t="s">
        <v>837</v>
      </c>
      <c r="F543" s="129" t="s">
        <v>211</v>
      </c>
      <c r="G543" s="202">
        <v>2236783.04</v>
      </c>
      <c r="H543" s="202">
        <v>2236783.04</v>
      </c>
      <c r="I543" s="202">
        <v>2236783.04</v>
      </c>
      <c r="J543" s="203">
        <f t="shared" si="19"/>
        <v>1</v>
      </c>
    </row>
    <row r="544" spans="1:10" ht="25.5">
      <c r="A544" s="4">
        <f t="shared" si="18"/>
        <v>532</v>
      </c>
      <c r="B544" s="132" t="s">
        <v>417</v>
      </c>
      <c r="C544" s="129" t="s">
        <v>316</v>
      </c>
      <c r="D544" s="129" t="s">
        <v>215</v>
      </c>
      <c r="E544" s="129" t="s">
        <v>837</v>
      </c>
      <c r="F544" s="129" t="s">
        <v>418</v>
      </c>
      <c r="G544" s="202">
        <v>2236783.04</v>
      </c>
      <c r="H544" s="202">
        <v>2236783.04</v>
      </c>
      <c r="I544" s="202">
        <v>2236783.04</v>
      </c>
      <c r="J544" s="203">
        <f t="shared" si="19"/>
        <v>1</v>
      </c>
    </row>
    <row r="545" spans="1:10" ht="25.5">
      <c r="A545" s="4">
        <f t="shared" si="18"/>
        <v>533</v>
      </c>
      <c r="B545" s="132" t="s">
        <v>838</v>
      </c>
      <c r="C545" s="129" t="s">
        <v>316</v>
      </c>
      <c r="D545" s="129" t="s">
        <v>215</v>
      </c>
      <c r="E545" s="129" t="s">
        <v>839</v>
      </c>
      <c r="F545" s="129" t="s">
        <v>211</v>
      </c>
      <c r="G545" s="202">
        <v>3446594.32</v>
      </c>
      <c r="H545" s="202">
        <v>3446594.32</v>
      </c>
      <c r="I545" s="202">
        <v>3446594.25</v>
      </c>
      <c r="J545" s="203">
        <f t="shared" si="19"/>
        <v>0.999999979690096</v>
      </c>
    </row>
    <row r="546" spans="1:10" ht="25.5">
      <c r="A546" s="4">
        <f t="shared" si="18"/>
        <v>534</v>
      </c>
      <c r="B546" s="132" t="s">
        <v>469</v>
      </c>
      <c r="C546" s="129" t="s">
        <v>316</v>
      </c>
      <c r="D546" s="129" t="s">
        <v>215</v>
      </c>
      <c r="E546" s="129" t="s">
        <v>839</v>
      </c>
      <c r="F546" s="129" t="s">
        <v>470</v>
      </c>
      <c r="G546" s="202">
        <v>98972.4</v>
      </c>
      <c r="H546" s="202">
        <v>98972.4</v>
      </c>
      <c r="I546" s="202">
        <v>98972.4</v>
      </c>
      <c r="J546" s="203">
        <f t="shared" si="19"/>
        <v>1</v>
      </c>
    </row>
    <row r="547" spans="1:10" ht="25.5">
      <c r="A547" s="4">
        <f t="shared" si="18"/>
        <v>535</v>
      </c>
      <c r="B547" s="132" t="s">
        <v>417</v>
      </c>
      <c r="C547" s="129" t="s">
        <v>316</v>
      </c>
      <c r="D547" s="129" t="s">
        <v>215</v>
      </c>
      <c r="E547" s="129" t="s">
        <v>839</v>
      </c>
      <c r="F547" s="129" t="s">
        <v>418</v>
      </c>
      <c r="G547" s="202">
        <v>3347621.92</v>
      </c>
      <c r="H547" s="202">
        <v>3347621.92</v>
      </c>
      <c r="I547" s="202">
        <v>3347621.85</v>
      </c>
      <c r="J547" s="203">
        <f t="shared" si="19"/>
        <v>0.9999999790896339</v>
      </c>
    </row>
    <row r="548" spans="1:10" ht="38.25">
      <c r="A548" s="4">
        <f t="shared" si="18"/>
        <v>536</v>
      </c>
      <c r="B548" s="132" t="s">
        <v>840</v>
      </c>
      <c r="C548" s="129" t="s">
        <v>316</v>
      </c>
      <c r="D548" s="129" t="s">
        <v>215</v>
      </c>
      <c r="E548" s="129" t="s">
        <v>841</v>
      </c>
      <c r="F548" s="129" t="s">
        <v>211</v>
      </c>
      <c r="G548" s="202">
        <v>300000</v>
      </c>
      <c r="H548" s="202">
        <v>300000</v>
      </c>
      <c r="I548" s="202">
        <v>300000</v>
      </c>
      <c r="J548" s="203">
        <f t="shared" si="19"/>
        <v>1</v>
      </c>
    </row>
    <row r="549" spans="1:10" ht="25.5">
      <c r="A549" s="4">
        <f t="shared" si="18"/>
        <v>537</v>
      </c>
      <c r="B549" s="132" t="s">
        <v>417</v>
      </c>
      <c r="C549" s="129" t="s">
        <v>316</v>
      </c>
      <c r="D549" s="129" t="s">
        <v>215</v>
      </c>
      <c r="E549" s="129" t="s">
        <v>841</v>
      </c>
      <c r="F549" s="129" t="s">
        <v>418</v>
      </c>
      <c r="G549" s="202">
        <v>300000</v>
      </c>
      <c r="H549" s="202">
        <v>300000</v>
      </c>
      <c r="I549" s="202">
        <v>300000</v>
      </c>
      <c r="J549" s="203">
        <f t="shared" si="19"/>
        <v>1</v>
      </c>
    </row>
    <row r="550" spans="1:10" ht="25.5">
      <c r="A550" s="4">
        <f t="shared" si="18"/>
        <v>538</v>
      </c>
      <c r="B550" s="132" t="s">
        <v>842</v>
      </c>
      <c r="C550" s="129" t="s">
        <v>316</v>
      </c>
      <c r="D550" s="129" t="s">
        <v>215</v>
      </c>
      <c r="E550" s="129" t="s">
        <v>843</v>
      </c>
      <c r="F550" s="129" t="s">
        <v>211</v>
      </c>
      <c r="G550" s="202">
        <v>17732789.33</v>
      </c>
      <c r="H550" s="202">
        <v>17732789.33</v>
      </c>
      <c r="I550" s="202">
        <v>16982789.33</v>
      </c>
      <c r="J550" s="203">
        <f t="shared" si="19"/>
        <v>0.9577054694530677</v>
      </c>
    </row>
    <row r="551" spans="1:10" ht="25.5">
      <c r="A551" s="4">
        <f t="shared" si="18"/>
        <v>539</v>
      </c>
      <c r="B551" s="132" t="s">
        <v>417</v>
      </c>
      <c r="C551" s="129" t="s">
        <v>316</v>
      </c>
      <c r="D551" s="129" t="s">
        <v>215</v>
      </c>
      <c r="E551" s="129" t="s">
        <v>843</v>
      </c>
      <c r="F551" s="129" t="s">
        <v>418</v>
      </c>
      <c r="G551" s="202">
        <v>892207.8</v>
      </c>
      <c r="H551" s="202">
        <v>892207.8</v>
      </c>
      <c r="I551" s="202">
        <v>892207.8</v>
      </c>
      <c r="J551" s="203">
        <f t="shared" si="19"/>
        <v>1</v>
      </c>
    </row>
    <row r="552" spans="1:10" ht="12.75">
      <c r="A552" s="4">
        <f t="shared" si="18"/>
        <v>540</v>
      </c>
      <c r="B552" s="132" t="s">
        <v>351</v>
      </c>
      <c r="C552" s="129" t="s">
        <v>316</v>
      </c>
      <c r="D552" s="129" t="s">
        <v>215</v>
      </c>
      <c r="E552" s="129" t="s">
        <v>843</v>
      </c>
      <c r="F552" s="129" t="s">
        <v>484</v>
      </c>
      <c r="G552" s="202">
        <v>16840581.53</v>
      </c>
      <c r="H552" s="202">
        <v>16840581.53</v>
      </c>
      <c r="I552" s="202">
        <v>16090581.53</v>
      </c>
      <c r="J552" s="203">
        <f t="shared" si="19"/>
        <v>0.9554647208195309</v>
      </c>
    </row>
    <row r="553" spans="1:10" ht="51">
      <c r="A553" s="4">
        <f t="shared" si="18"/>
        <v>541</v>
      </c>
      <c r="B553" s="132" t="s">
        <v>844</v>
      </c>
      <c r="C553" s="129" t="s">
        <v>316</v>
      </c>
      <c r="D553" s="129" t="s">
        <v>215</v>
      </c>
      <c r="E553" s="129" t="s">
        <v>845</v>
      </c>
      <c r="F553" s="129" t="s">
        <v>211</v>
      </c>
      <c r="G553" s="202">
        <v>7500000</v>
      </c>
      <c r="H553" s="202">
        <v>7500000</v>
      </c>
      <c r="I553" s="202">
        <v>0</v>
      </c>
      <c r="J553" s="203">
        <f t="shared" si="19"/>
        <v>0</v>
      </c>
    </row>
    <row r="554" spans="1:10" ht="12.75">
      <c r="A554" s="4">
        <f t="shared" si="18"/>
        <v>542</v>
      </c>
      <c r="B554" s="132" t="s">
        <v>351</v>
      </c>
      <c r="C554" s="129" t="s">
        <v>316</v>
      </c>
      <c r="D554" s="129" t="s">
        <v>215</v>
      </c>
      <c r="E554" s="129" t="s">
        <v>845</v>
      </c>
      <c r="F554" s="129" t="s">
        <v>484</v>
      </c>
      <c r="G554" s="202">
        <v>7500000</v>
      </c>
      <c r="H554" s="202">
        <v>7500000</v>
      </c>
      <c r="I554" s="202">
        <v>0</v>
      </c>
      <c r="J554" s="203">
        <f t="shared" si="19"/>
        <v>0</v>
      </c>
    </row>
    <row r="555" spans="1:10" ht="25.5">
      <c r="A555" s="16">
        <f t="shared" si="18"/>
        <v>543</v>
      </c>
      <c r="B555" s="208" t="s">
        <v>846</v>
      </c>
      <c r="C555" s="209" t="s">
        <v>118</v>
      </c>
      <c r="D555" s="209" t="s">
        <v>209</v>
      </c>
      <c r="E555" s="209" t="s">
        <v>210</v>
      </c>
      <c r="F555" s="209" t="s">
        <v>211</v>
      </c>
      <c r="G555" s="210">
        <v>2532534.1</v>
      </c>
      <c r="H555" s="210">
        <v>2532534.1</v>
      </c>
      <c r="I555" s="210">
        <v>2323882.55</v>
      </c>
      <c r="J555" s="211">
        <f t="shared" si="19"/>
        <v>0.9176115535818451</v>
      </c>
    </row>
    <row r="556" spans="1:10" ht="12.75">
      <c r="A556" s="4">
        <f t="shared" si="18"/>
        <v>544</v>
      </c>
      <c r="B556" s="132" t="s">
        <v>204</v>
      </c>
      <c r="C556" s="129" t="s">
        <v>118</v>
      </c>
      <c r="D556" s="129" t="s">
        <v>171</v>
      </c>
      <c r="E556" s="129" t="s">
        <v>210</v>
      </c>
      <c r="F556" s="129" t="s">
        <v>211</v>
      </c>
      <c r="G556" s="202">
        <v>2532534.1</v>
      </c>
      <c r="H556" s="202">
        <v>2532534.1</v>
      </c>
      <c r="I556" s="202">
        <v>2323882.55</v>
      </c>
      <c r="J556" s="203">
        <f t="shared" si="19"/>
        <v>0.9176115535818451</v>
      </c>
    </row>
    <row r="557" spans="1:10" ht="38.25">
      <c r="A557" s="4">
        <f t="shared" si="18"/>
        <v>545</v>
      </c>
      <c r="B557" s="132" t="s">
        <v>296</v>
      </c>
      <c r="C557" s="129" t="s">
        <v>118</v>
      </c>
      <c r="D557" s="129" t="s">
        <v>152</v>
      </c>
      <c r="E557" s="129" t="s">
        <v>210</v>
      </c>
      <c r="F557" s="129" t="s">
        <v>211</v>
      </c>
      <c r="G557" s="202">
        <v>2532534.1</v>
      </c>
      <c r="H557" s="202">
        <v>2532534.1</v>
      </c>
      <c r="I557" s="202">
        <v>2323882.55</v>
      </c>
      <c r="J557" s="203">
        <f t="shared" si="19"/>
        <v>0.9176115535818451</v>
      </c>
    </row>
    <row r="558" spans="1:10" ht="12.75">
      <c r="A558" s="4">
        <f t="shared" si="18"/>
        <v>546</v>
      </c>
      <c r="B558" s="132" t="s">
        <v>409</v>
      </c>
      <c r="C558" s="129" t="s">
        <v>118</v>
      </c>
      <c r="D558" s="129" t="s">
        <v>152</v>
      </c>
      <c r="E558" s="129" t="s">
        <v>410</v>
      </c>
      <c r="F558" s="129" t="s">
        <v>211</v>
      </c>
      <c r="G558" s="202">
        <v>2532534.1</v>
      </c>
      <c r="H558" s="202">
        <v>2532534.1</v>
      </c>
      <c r="I558" s="202">
        <v>2323882.55</v>
      </c>
      <c r="J558" s="203">
        <f t="shared" si="19"/>
        <v>0.9176115535818451</v>
      </c>
    </row>
    <row r="559" spans="1:10" ht="12.75">
      <c r="A559" s="4">
        <f t="shared" si="18"/>
        <v>547</v>
      </c>
      <c r="B559" s="132" t="s">
        <v>411</v>
      </c>
      <c r="C559" s="129" t="s">
        <v>118</v>
      </c>
      <c r="D559" s="129" t="s">
        <v>152</v>
      </c>
      <c r="E559" s="129" t="s">
        <v>410</v>
      </c>
      <c r="F559" s="129" t="s">
        <v>211</v>
      </c>
      <c r="G559" s="202">
        <v>2532534.1</v>
      </c>
      <c r="H559" s="202">
        <v>2532534.1</v>
      </c>
      <c r="I559" s="202">
        <v>2323882.55</v>
      </c>
      <c r="J559" s="203">
        <f t="shared" si="19"/>
        <v>0.9176115535818451</v>
      </c>
    </row>
    <row r="560" spans="1:10" ht="25.5">
      <c r="A560" s="4">
        <f t="shared" si="18"/>
        <v>548</v>
      </c>
      <c r="B560" s="132" t="s">
        <v>415</v>
      </c>
      <c r="C560" s="129" t="s">
        <v>118</v>
      </c>
      <c r="D560" s="129" t="s">
        <v>152</v>
      </c>
      <c r="E560" s="129" t="s">
        <v>416</v>
      </c>
      <c r="F560" s="129" t="s">
        <v>211</v>
      </c>
      <c r="G560" s="202">
        <v>1261504.1</v>
      </c>
      <c r="H560" s="202">
        <v>1261504.1</v>
      </c>
      <c r="I560" s="202">
        <v>1107203.27</v>
      </c>
      <c r="J560" s="203">
        <f t="shared" si="19"/>
        <v>0.8776850348722608</v>
      </c>
    </row>
    <row r="561" spans="1:10" ht="25.5">
      <c r="A561" s="4">
        <f t="shared" si="18"/>
        <v>549</v>
      </c>
      <c r="B561" s="132" t="s">
        <v>413</v>
      </c>
      <c r="C561" s="129" t="s">
        <v>118</v>
      </c>
      <c r="D561" s="129" t="s">
        <v>152</v>
      </c>
      <c r="E561" s="129" t="s">
        <v>416</v>
      </c>
      <c r="F561" s="129" t="s">
        <v>414</v>
      </c>
      <c r="G561" s="202">
        <v>1245760.95</v>
      </c>
      <c r="H561" s="202">
        <v>1245760.95</v>
      </c>
      <c r="I561" s="202">
        <v>1091460.12</v>
      </c>
      <c r="J561" s="203">
        <f t="shared" si="19"/>
        <v>0.8761392946214923</v>
      </c>
    </row>
    <row r="562" spans="1:10" ht="25.5">
      <c r="A562" s="4">
        <f t="shared" si="18"/>
        <v>550</v>
      </c>
      <c r="B562" s="132" t="s">
        <v>417</v>
      </c>
      <c r="C562" s="129" t="s">
        <v>118</v>
      </c>
      <c r="D562" s="129" t="s">
        <v>152</v>
      </c>
      <c r="E562" s="129" t="s">
        <v>416</v>
      </c>
      <c r="F562" s="129" t="s">
        <v>418</v>
      </c>
      <c r="G562" s="202">
        <v>15743.15</v>
      </c>
      <c r="H562" s="202">
        <v>15743.15</v>
      </c>
      <c r="I562" s="202">
        <v>15743.15</v>
      </c>
      <c r="J562" s="203">
        <f t="shared" si="19"/>
        <v>1</v>
      </c>
    </row>
    <row r="563" spans="1:10" ht="25.5">
      <c r="A563" s="4">
        <f t="shared" si="18"/>
        <v>551</v>
      </c>
      <c r="B563" s="132" t="s">
        <v>847</v>
      </c>
      <c r="C563" s="129" t="s">
        <v>118</v>
      </c>
      <c r="D563" s="129" t="s">
        <v>152</v>
      </c>
      <c r="E563" s="129" t="s">
        <v>848</v>
      </c>
      <c r="F563" s="129" t="s">
        <v>211</v>
      </c>
      <c r="G563" s="202">
        <v>1163030</v>
      </c>
      <c r="H563" s="202">
        <v>1163030</v>
      </c>
      <c r="I563" s="202">
        <v>1108679.28</v>
      </c>
      <c r="J563" s="203">
        <f t="shared" si="19"/>
        <v>0.953267998245961</v>
      </c>
    </row>
    <row r="564" spans="1:10" ht="25.5">
      <c r="A564" s="4">
        <f t="shared" si="18"/>
        <v>552</v>
      </c>
      <c r="B564" s="132" t="s">
        <v>413</v>
      </c>
      <c r="C564" s="129" t="s">
        <v>118</v>
      </c>
      <c r="D564" s="129" t="s">
        <v>152</v>
      </c>
      <c r="E564" s="129" t="s">
        <v>848</v>
      </c>
      <c r="F564" s="129" t="s">
        <v>414</v>
      </c>
      <c r="G564" s="202">
        <v>1163030</v>
      </c>
      <c r="H564" s="202">
        <v>1163030</v>
      </c>
      <c r="I564" s="202">
        <v>1108679.28</v>
      </c>
      <c r="J564" s="203">
        <f t="shared" si="19"/>
        <v>0.953267998245961</v>
      </c>
    </row>
    <row r="565" spans="1:10" ht="25.5">
      <c r="A565" s="4">
        <f t="shared" si="18"/>
        <v>553</v>
      </c>
      <c r="B565" s="132" t="s">
        <v>352</v>
      </c>
      <c r="C565" s="129" t="s">
        <v>118</v>
      </c>
      <c r="D565" s="129" t="s">
        <v>152</v>
      </c>
      <c r="E565" s="129" t="s">
        <v>849</v>
      </c>
      <c r="F565" s="129" t="s">
        <v>211</v>
      </c>
      <c r="G565" s="202">
        <v>108000</v>
      </c>
      <c r="H565" s="202">
        <v>108000</v>
      </c>
      <c r="I565" s="202">
        <v>108000</v>
      </c>
      <c r="J565" s="203">
        <f t="shared" si="19"/>
        <v>1</v>
      </c>
    </row>
    <row r="566" spans="1:10" ht="25.5">
      <c r="A566" s="4">
        <f t="shared" si="18"/>
        <v>554</v>
      </c>
      <c r="B566" s="132" t="s">
        <v>413</v>
      </c>
      <c r="C566" s="129" t="s">
        <v>118</v>
      </c>
      <c r="D566" s="129" t="s">
        <v>152</v>
      </c>
      <c r="E566" s="129" t="s">
        <v>849</v>
      </c>
      <c r="F566" s="129" t="s">
        <v>414</v>
      </c>
      <c r="G566" s="202">
        <v>108000</v>
      </c>
      <c r="H566" s="202">
        <v>108000</v>
      </c>
      <c r="I566" s="202">
        <v>108000</v>
      </c>
      <c r="J566" s="203">
        <f t="shared" si="19"/>
        <v>1</v>
      </c>
    </row>
    <row r="567" spans="1:10" ht="25.5">
      <c r="A567" s="16">
        <f t="shared" si="18"/>
        <v>555</v>
      </c>
      <c r="B567" s="208" t="s">
        <v>850</v>
      </c>
      <c r="C567" s="209" t="s">
        <v>119</v>
      </c>
      <c r="D567" s="209" t="s">
        <v>209</v>
      </c>
      <c r="E567" s="209" t="s">
        <v>210</v>
      </c>
      <c r="F567" s="209" t="s">
        <v>211</v>
      </c>
      <c r="G567" s="210">
        <v>2682340</v>
      </c>
      <c r="H567" s="210">
        <v>2682340</v>
      </c>
      <c r="I567" s="210">
        <v>2681504.83</v>
      </c>
      <c r="J567" s="211">
        <f t="shared" si="19"/>
        <v>0.9996886412609886</v>
      </c>
    </row>
    <row r="568" spans="1:10" ht="12.75">
      <c r="A568" s="4">
        <f t="shared" si="18"/>
        <v>556</v>
      </c>
      <c r="B568" s="132" t="s">
        <v>204</v>
      </c>
      <c r="C568" s="129" t="s">
        <v>119</v>
      </c>
      <c r="D568" s="129" t="s">
        <v>171</v>
      </c>
      <c r="E568" s="129" t="s">
        <v>210</v>
      </c>
      <c r="F568" s="129" t="s">
        <v>211</v>
      </c>
      <c r="G568" s="202">
        <v>2682340</v>
      </c>
      <c r="H568" s="202">
        <v>2682340</v>
      </c>
      <c r="I568" s="202">
        <v>2681504.83</v>
      </c>
      <c r="J568" s="203">
        <f t="shared" si="19"/>
        <v>0.9996886412609886</v>
      </c>
    </row>
    <row r="569" spans="1:10" ht="38.25">
      <c r="A569" s="4">
        <f t="shared" si="18"/>
        <v>557</v>
      </c>
      <c r="B569" s="132" t="s">
        <v>120</v>
      </c>
      <c r="C569" s="129" t="s">
        <v>119</v>
      </c>
      <c r="D569" s="129" t="s">
        <v>319</v>
      </c>
      <c r="E569" s="129" t="s">
        <v>210</v>
      </c>
      <c r="F569" s="129" t="s">
        <v>211</v>
      </c>
      <c r="G569" s="202">
        <v>2682340</v>
      </c>
      <c r="H569" s="202">
        <v>2682340</v>
      </c>
      <c r="I569" s="202">
        <v>2681504.83</v>
      </c>
      <c r="J569" s="203">
        <f t="shared" si="19"/>
        <v>0.9996886412609886</v>
      </c>
    </row>
    <row r="570" spans="1:10" ht="12.75">
      <c r="A570" s="4">
        <f t="shared" si="18"/>
        <v>558</v>
      </c>
      <c r="B570" s="132" t="s">
        <v>409</v>
      </c>
      <c r="C570" s="129" t="s">
        <v>119</v>
      </c>
      <c r="D570" s="129" t="s">
        <v>319</v>
      </c>
      <c r="E570" s="129" t="s">
        <v>410</v>
      </c>
      <c r="F570" s="129" t="s">
        <v>211</v>
      </c>
      <c r="G570" s="202">
        <v>2682340</v>
      </c>
      <c r="H570" s="202">
        <v>2682340</v>
      </c>
      <c r="I570" s="202">
        <v>2681504.83</v>
      </c>
      <c r="J570" s="203">
        <f t="shared" si="19"/>
        <v>0.9996886412609886</v>
      </c>
    </row>
    <row r="571" spans="1:10" ht="12.75">
      <c r="A571" s="4">
        <f t="shared" si="18"/>
        <v>559</v>
      </c>
      <c r="B571" s="132" t="s">
        <v>411</v>
      </c>
      <c r="C571" s="129" t="s">
        <v>119</v>
      </c>
      <c r="D571" s="129" t="s">
        <v>319</v>
      </c>
      <c r="E571" s="129" t="s">
        <v>410</v>
      </c>
      <c r="F571" s="129" t="s">
        <v>211</v>
      </c>
      <c r="G571" s="202">
        <v>2682340</v>
      </c>
      <c r="H571" s="202">
        <v>2682340</v>
      </c>
      <c r="I571" s="202">
        <v>2681504.83</v>
      </c>
      <c r="J571" s="203">
        <f t="shared" si="19"/>
        <v>0.9996886412609886</v>
      </c>
    </row>
    <row r="572" spans="1:10" ht="25.5">
      <c r="A572" s="4">
        <f t="shared" si="18"/>
        <v>560</v>
      </c>
      <c r="B572" s="132" t="s">
        <v>415</v>
      </c>
      <c r="C572" s="129" t="s">
        <v>119</v>
      </c>
      <c r="D572" s="129" t="s">
        <v>319</v>
      </c>
      <c r="E572" s="129" t="s">
        <v>416</v>
      </c>
      <c r="F572" s="129" t="s">
        <v>211</v>
      </c>
      <c r="G572" s="202">
        <v>1902716</v>
      </c>
      <c r="H572" s="202">
        <v>1902716</v>
      </c>
      <c r="I572" s="202">
        <v>1901881.65</v>
      </c>
      <c r="J572" s="203">
        <f t="shared" si="19"/>
        <v>0.9995614952520502</v>
      </c>
    </row>
    <row r="573" spans="1:10" ht="25.5">
      <c r="A573" s="4">
        <f t="shared" si="18"/>
        <v>561</v>
      </c>
      <c r="B573" s="132" t="s">
        <v>413</v>
      </c>
      <c r="C573" s="129" t="s">
        <v>119</v>
      </c>
      <c r="D573" s="129" t="s">
        <v>319</v>
      </c>
      <c r="E573" s="129" t="s">
        <v>416</v>
      </c>
      <c r="F573" s="129" t="s">
        <v>414</v>
      </c>
      <c r="G573" s="202">
        <v>1798604</v>
      </c>
      <c r="H573" s="202">
        <v>1798604</v>
      </c>
      <c r="I573" s="202">
        <v>1797769.65</v>
      </c>
      <c r="J573" s="203">
        <f t="shared" si="19"/>
        <v>0.9995361124516569</v>
      </c>
    </row>
    <row r="574" spans="1:10" ht="25.5">
      <c r="A574" s="4">
        <f t="shared" si="18"/>
        <v>562</v>
      </c>
      <c r="B574" s="132" t="s">
        <v>417</v>
      </c>
      <c r="C574" s="129" t="s">
        <v>119</v>
      </c>
      <c r="D574" s="129" t="s">
        <v>319</v>
      </c>
      <c r="E574" s="129" t="s">
        <v>416</v>
      </c>
      <c r="F574" s="129" t="s">
        <v>418</v>
      </c>
      <c r="G574" s="202">
        <v>101112</v>
      </c>
      <c r="H574" s="202">
        <v>101112</v>
      </c>
      <c r="I574" s="202">
        <v>101112</v>
      </c>
      <c r="J574" s="203">
        <f t="shared" si="19"/>
        <v>1</v>
      </c>
    </row>
    <row r="575" spans="1:10" ht="12.75">
      <c r="A575" s="4">
        <f t="shared" si="18"/>
        <v>563</v>
      </c>
      <c r="B575" s="132" t="s">
        <v>451</v>
      </c>
      <c r="C575" s="129" t="s">
        <v>119</v>
      </c>
      <c r="D575" s="129" t="s">
        <v>319</v>
      </c>
      <c r="E575" s="129" t="s">
        <v>416</v>
      </c>
      <c r="F575" s="129" t="s">
        <v>452</v>
      </c>
      <c r="G575" s="202">
        <v>3000</v>
      </c>
      <c r="H575" s="202">
        <v>3000</v>
      </c>
      <c r="I575" s="202">
        <v>3000</v>
      </c>
      <c r="J575" s="203">
        <f t="shared" si="19"/>
        <v>1</v>
      </c>
    </row>
    <row r="576" spans="1:10" ht="25.5">
      <c r="A576" s="4">
        <f t="shared" si="18"/>
        <v>564</v>
      </c>
      <c r="B576" s="132" t="s">
        <v>851</v>
      </c>
      <c r="C576" s="129" t="s">
        <v>119</v>
      </c>
      <c r="D576" s="129" t="s">
        <v>319</v>
      </c>
      <c r="E576" s="129" t="s">
        <v>852</v>
      </c>
      <c r="F576" s="129" t="s">
        <v>211</v>
      </c>
      <c r="G576" s="202">
        <v>779624</v>
      </c>
      <c r="H576" s="202">
        <v>779624</v>
      </c>
      <c r="I576" s="202">
        <v>779623.18</v>
      </c>
      <c r="J576" s="203">
        <f t="shared" si="19"/>
        <v>0.9999989482109325</v>
      </c>
    </row>
    <row r="577" spans="1:10" ht="25.5">
      <c r="A577" s="4">
        <f t="shared" si="18"/>
        <v>565</v>
      </c>
      <c r="B577" s="132" t="s">
        <v>413</v>
      </c>
      <c r="C577" s="129" t="s">
        <v>119</v>
      </c>
      <c r="D577" s="129" t="s">
        <v>319</v>
      </c>
      <c r="E577" s="129" t="s">
        <v>852</v>
      </c>
      <c r="F577" s="129" t="s">
        <v>414</v>
      </c>
      <c r="G577" s="202">
        <v>779624</v>
      </c>
      <c r="H577" s="202">
        <v>779624</v>
      </c>
      <c r="I577" s="202">
        <v>779623.18</v>
      </c>
      <c r="J577" s="203">
        <f t="shared" si="19"/>
        <v>0.9999989482109325</v>
      </c>
    </row>
    <row r="578" spans="1:10" ht="12.75">
      <c r="A578" s="213"/>
      <c r="B578" s="276" t="s">
        <v>348</v>
      </c>
      <c r="C578" s="277"/>
      <c r="D578" s="277"/>
      <c r="E578" s="277"/>
      <c r="F578" s="277"/>
      <c r="G578" s="204">
        <v>1119918413.89</v>
      </c>
      <c r="H578" s="204">
        <v>1119693613.89</v>
      </c>
      <c r="I578" s="201">
        <f>959460588.98+54749243.6</f>
        <v>1014209832.58</v>
      </c>
      <c r="J578" s="244">
        <f t="shared" si="19"/>
        <v>0.9057922810298685</v>
      </c>
    </row>
    <row r="579" spans="2:9" ht="12.75">
      <c r="B579" s="131"/>
      <c r="C579" s="128"/>
      <c r="D579" s="128"/>
      <c r="E579" s="128"/>
      <c r="F579" s="128"/>
      <c r="G579" s="205"/>
      <c r="H579" s="206"/>
      <c r="I579" s="205"/>
    </row>
    <row r="581" ht="11.25">
      <c r="I581" s="195"/>
    </row>
    <row r="582" ht="11.25">
      <c r="I582" s="207"/>
    </row>
  </sheetData>
  <sheetProtection/>
  <autoFilter ref="A12:K578"/>
  <mergeCells count="11">
    <mergeCell ref="B578:F578"/>
    <mergeCell ref="G9:G11"/>
    <mergeCell ref="C9:C11"/>
    <mergeCell ref="H9:H11"/>
    <mergeCell ref="I9:J10"/>
    <mergeCell ref="A7:J7"/>
    <mergeCell ref="A9:A11"/>
    <mergeCell ref="B9:B11"/>
    <mergeCell ref="D9:D11"/>
    <mergeCell ref="E9:E11"/>
    <mergeCell ref="F9:F11"/>
  </mergeCells>
  <printOptions/>
  <pageMargins left="0" right="0" top="0.1968503937007874" bottom="0.1968503937007874" header="0.5118110236220472" footer="0.5118110236220472"/>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H48"/>
  <sheetViews>
    <sheetView zoomScalePageLayoutView="0" workbookViewId="0" topLeftCell="A21">
      <selection activeCell="H29" sqref="H29"/>
    </sheetView>
  </sheetViews>
  <sheetFormatPr defaultColWidth="9.140625" defaultRowHeight="12.75"/>
  <cols>
    <col min="1" max="1" width="5.57421875" style="1" customWidth="1"/>
    <col min="2" max="2" width="52.28125" style="2" customWidth="1"/>
    <col min="3" max="3" width="22.57421875" style="2" customWidth="1"/>
    <col min="4" max="5" width="15.00390625" style="2" customWidth="1"/>
    <col min="6" max="6" width="16.00390625" style="2" customWidth="1"/>
    <col min="7" max="8" width="13.7109375" style="2" bestFit="1" customWidth="1"/>
    <col min="9" max="16384" width="9.140625" style="2" customWidth="1"/>
  </cols>
  <sheetData>
    <row r="1" ht="12">
      <c r="F1" s="10" t="s">
        <v>399</v>
      </c>
    </row>
    <row r="2" ht="12">
      <c r="F2" s="10" t="s">
        <v>199</v>
      </c>
    </row>
    <row r="3" ht="12">
      <c r="F3" s="10" t="s">
        <v>301</v>
      </c>
    </row>
    <row r="4" ht="12">
      <c r="F4" s="43" t="s">
        <v>318</v>
      </c>
    </row>
    <row r="5" ht="12">
      <c r="F5" s="10" t="s">
        <v>170</v>
      </c>
    </row>
    <row r="6" ht="6" customHeight="1"/>
    <row r="7" ht="11.25" hidden="1"/>
    <row r="8" ht="11.25" hidden="1"/>
    <row r="9" spans="1:6" ht="54.75" customHeight="1">
      <c r="A9" s="282" t="s">
        <v>899</v>
      </c>
      <c r="B9" s="283"/>
      <c r="C9" s="283"/>
      <c r="D9" s="283"/>
      <c r="E9" s="283"/>
      <c r="F9" s="283"/>
    </row>
    <row r="10" spans="1:5" ht="11.25">
      <c r="A10" s="6"/>
      <c r="B10" s="7"/>
      <c r="C10" s="6"/>
      <c r="D10" s="6"/>
      <c r="E10" s="6"/>
    </row>
    <row r="11" spans="1:6" ht="11.25" customHeight="1">
      <c r="A11" s="285" t="s">
        <v>302</v>
      </c>
      <c r="B11" s="286" t="s">
        <v>188</v>
      </c>
      <c r="C11" s="285" t="s">
        <v>189</v>
      </c>
      <c r="D11" s="285" t="s">
        <v>891</v>
      </c>
      <c r="E11" s="285" t="s">
        <v>900</v>
      </c>
      <c r="F11" s="272" t="s">
        <v>892</v>
      </c>
    </row>
    <row r="12" spans="1:6" ht="11.25">
      <c r="A12" s="285"/>
      <c r="B12" s="286"/>
      <c r="C12" s="285"/>
      <c r="D12" s="285"/>
      <c r="E12" s="285"/>
      <c r="F12" s="273"/>
    </row>
    <row r="13" spans="1:6" ht="42.75" customHeight="1">
      <c r="A13" s="285"/>
      <c r="B13" s="286"/>
      <c r="C13" s="285"/>
      <c r="D13" s="285"/>
      <c r="E13" s="285"/>
      <c r="F13" s="284"/>
    </row>
    <row r="14" spans="1:6" ht="11.25">
      <c r="A14" s="8">
        <v>1</v>
      </c>
      <c r="B14" s="8">
        <v>2</v>
      </c>
      <c r="C14" s="8">
        <v>3</v>
      </c>
      <c r="D14" s="8">
        <v>4</v>
      </c>
      <c r="E14" s="8"/>
      <c r="F14" s="8">
        <v>5</v>
      </c>
    </row>
    <row r="15" spans="1:6" ht="28.5" customHeight="1">
      <c r="A15" s="8">
        <v>1</v>
      </c>
      <c r="B15" s="36" t="s">
        <v>276</v>
      </c>
      <c r="C15" s="37" t="s">
        <v>275</v>
      </c>
      <c r="D15" s="9">
        <f>D16-D18</f>
        <v>0</v>
      </c>
      <c r="E15" s="9"/>
      <c r="F15" s="9">
        <f>F16-F18</f>
        <v>0</v>
      </c>
    </row>
    <row r="16" spans="1:6" ht="24.75" customHeight="1">
      <c r="A16" s="8">
        <f>1+A15</f>
        <v>2</v>
      </c>
      <c r="B16" s="36" t="s">
        <v>191</v>
      </c>
      <c r="C16" s="37" t="s">
        <v>192</v>
      </c>
      <c r="D16" s="9">
        <v>0</v>
      </c>
      <c r="E16" s="9"/>
      <c r="F16" s="9">
        <v>0</v>
      </c>
    </row>
    <row r="17" spans="1:6" ht="39.75" customHeight="1">
      <c r="A17" s="8">
        <f aca="true" t="shared" si="0" ref="A17:A37">1+A16</f>
        <v>3</v>
      </c>
      <c r="B17" s="36" t="s">
        <v>254</v>
      </c>
      <c r="C17" s="37" t="s">
        <v>255</v>
      </c>
      <c r="D17" s="9">
        <v>0</v>
      </c>
      <c r="E17" s="9"/>
      <c r="F17" s="9">
        <v>0</v>
      </c>
    </row>
    <row r="18" spans="1:6" ht="40.5" customHeight="1">
      <c r="A18" s="8">
        <f t="shared" si="0"/>
        <v>4</v>
      </c>
      <c r="B18" s="36" t="s">
        <v>193</v>
      </c>
      <c r="C18" s="37" t="s">
        <v>194</v>
      </c>
      <c r="D18" s="9">
        <v>0</v>
      </c>
      <c r="E18" s="9"/>
      <c r="F18" s="9">
        <v>0</v>
      </c>
    </row>
    <row r="19" spans="1:6" ht="39" customHeight="1">
      <c r="A19" s="8">
        <f t="shared" si="0"/>
        <v>5</v>
      </c>
      <c r="B19" s="36" t="s">
        <v>256</v>
      </c>
      <c r="C19" s="37" t="s">
        <v>257</v>
      </c>
      <c r="D19" s="9">
        <v>0</v>
      </c>
      <c r="E19" s="9"/>
      <c r="F19" s="9">
        <v>0</v>
      </c>
    </row>
    <row r="20" spans="1:6" ht="16.5" customHeight="1">
      <c r="A20" s="8">
        <f t="shared" si="0"/>
        <v>6</v>
      </c>
      <c r="B20" s="38" t="s">
        <v>286</v>
      </c>
      <c r="C20" s="37" t="s">
        <v>287</v>
      </c>
      <c r="D20" s="40">
        <f>D21+D25</f>
        <v>191442557.79000008</v>
      </c>
      <c r="E20" s="40">
        <f>E21+E25</f>
        <v>191442557.79000008</v>
      </c>
      <c r="F20" s="40">
        <f>F21+F25</f>
        <v>92636300.74000001</v>
      </c>
    </row>
    <row r="21" spans="1:7" ht="15.75" customHeight="1">
      <c r="A21" s="8">
        <f t="shared" si="0"/>
        <v>7</v>
      </c>
      <c r="B21" s="36" t="s">
        <v>178</v>
      </c>
      <c r="C21" s="37" t="s">
        <v>175</v>
      </c>
      <c r="D21" s="9">
        <f aca="true" t="shared" si="1" ref="D21:F23">D22</f>
        <v>-928475856.1</v>
      </c>
      <c r="E21" s="9">
        <f t="shared" si="1"/>
        <v>-928251056.1</v>
      </c>
      <c r="F21" s="9">
        <f t="shared" si="1"/>
        <v>-928254775.5</v>
      </c>
      <c r="G21" s="44"/>
    </row>
    <row r="22" spans="1:8" ht="14.25" customHeight="1">
      <c r="A22" s="8">
        <f t="shared" si="0"/>
        <v>8</v>
      </c>
      <c r="B22" s="36" t="s">
        <v>173</v>
      </c>
      <c r="C22" s="37" t="s">
        <v>176</v>
      </c>
      <c r="D22" s="9">
        <f t="shared" si="1"/>
        <v>-928475856.1</v>
      </c>
      <c r="E22" s="9">
        <f t="shared" si="1"/>
        <v>-928251056.1</v>
      </c>
      <c r="F22" s="9">
        <f t="shared" si="1"/>
        <v>-928254775.5</v>
      </c>
      <c r="G22" s="44"/>
      <c r="H22" s="44"/>
    </row>
    <row r="23" spans="1:7" ht="16.5" customHeight="1">
      <c r="A23" s="8">
        <f t="shared" si="0"/>
        <v>9</v>
      </c>
      <c r="B23" s="36" t="s">
        <v>277</v>
      </c>
      <c r="C23" s="37" t="s">
        <v>177</v>
      </c>
      <c r="D23" s="9">
        <f t="shared" si="1"/>
        <v>-928475856.1</v>
      </c>
      <c r="E23" s="9">
        <f t="shared" si="1"/>
        <v>-928251056.1</v>
      </c>
      <c r="F23" s="9">
        <f t="shared" si="1"/>
        <v>-928254775.5</v>
      </c>
      <c r="G23" s="44"/>
    </row>
    <row r="24" spans="1:7" ht="32.25" customHeight="1">
      <c r="A24" s="8">
        <f t="shared" si="0"/>
        <v>10</v>
      </c>
      <c r="B24" s="36" t="s">
        <v>258</v>
      </c>
      <c r="C24" s="37" t="s">
        <v>259</v>
      </c>
      <c r="D24" s="9">
        <f>E24-229800+5000</f>
        <v>-928475856.1</v>
      </c>
      <c r="E24" s="9">
        <v>-928251056.1</v>
      </c>
      <c r="F24" s="9">
        <v>-928254775.5</v>
      </c>
      <c r="G24" s="44"/>
    </row>
    <row r="25" spans="1:7" ht="15" customHeight="1">
      <c r="A25" s="8">
        <f t="shared" si="0"/>
        <v>11</v>
      </c>
      <c r="B25" s="36" t="s">
        <v>174</v>
      </c>
      <c r="C25" s="37" t="s">
        <v>179</v>
      </c>
      <c r="D25" s="9">
        <f aca="true" t="shared" si="2" ref="D25:F26">D26</f>
        <v>1119918413.89</v>
      </c>
      <c r="E25" s="9">
        <f t="shared" si="2"/>
        <v>1119693613.89</v>
      </c>
      <c r="F25" s="9">
        <f t="shared" si="2"/>
        <v>1020891076.24</v>
      </c>
      <c r="G25" s="44"/>
    </row>
    <row r="26" spans="1:7" ht="13.5" customHeight="1">
      <c r="A26" s="8">
        <f t="shared" si="0"/>
        <v>12</v>
      </c>
      <c r="B26" s="36" t="s">
        <v>182</v>
      </c>
      <c r="C26" s="37" t="s">
        <v>180</v>
      </c>
      <c r="D26" s="9">
        <f t="shared" si="2"/>
        <v>1119918413.89</v>
      </c>
      <c r="E26" s="9">
        <f t="shared" si="2"/>
        <v>1119693613.89</v>
      </c>
      <c r="F26" s="9">
        <f t="shared" si="2"/>
        <v>1020891076.24</v>
      </c>
      <c r="G26" s="44"/>
    </row>
    <row r="27" spans="1:7" ht="15.75" customHeight="1">
      <c r="A27" s="8">
        <f t="shared" si="0"/>
        <v>13</v>
      </c>
      <c r="B27" s="36" t="s">
        <v>183</v>
      </c>
      <c r="C27" s="37" t="s">
        <v>181</v>
      </c>
      <c r="D27" s="9">
        <f>E27+229800-5000</f>
        <v>1119918413.89</v>
      </c>
      <c r="E27" s="9">
        <v>1119693613.89</v>
      </c>
      <c r="F27" s="9">
        <v>1020891076.24</v>
      </c>
      <c r="G27" s="44"/>
    </row>
    <row r="28" spans="1:8" ht="27.75" customHeight="1">
      <c r="A28" s="8">
        <f t="shared" si="0"/>
        <v>14</v>
      </c>
      <c r="B28" s="36" t="s">
        <v>260</v>
      </c>
      <c r="C28" s="37" t="s">
        <v>261</v>
      </c>
      <c r="D28" s="9">
        <f>E28+229800-5000</f>
        <v>1119918413.89</v>
      </c>
      <c r="E28" s="9">
        <f>E27</f>
        <v>1119693613.89</v>
      </c>
      <c r="F28" s="9">
        <f>F27</f>
        <v>1020891076.24</v>
      </c>
      <c r="G28" s="44"/>
      <c r="H28" s="44"/>
    </row>
    <row r="29" spans="1:6" ht="15.75" customHeight="1">
      <c r="A29" s="8">
        <f t="shared" si="0"/>
        <v>15</v>
      </c>
      <c r="B29" s="38" t="s">
        <v>288</v>
      </c>
      <c r="C29" s="37" t="s">
        <v>289</v>
      </c>
      <c r="D29" s="40">
        <f>D32-D33</f>
        <v>0</v>
      </c>
      <c r="E29" s="40"/>
      <c r="F29" s="40">
        <f>-(F32-F33)</f>
        <v>0</v>
      </c>
    </row>
    <row r="30" spans="1:6" ht="29.25" customHeight="1">
      <c r="A30" s="8">
        <f t="shared" si="0"/>
        <v>16</v>
      </c>
      <c r="B30" s="36" t="s">
        <v>290</v>
      </c>
      <c r="C30" s="37" t="s">
        <v>291</v>
      </c>
      <c r="D30" s="9">
        <f>-D31</f>
        <v>0</v>
      </c>
      <c r="E30" s="9"/>
      <c r="F30" s="9">
        <f>-F31</f>
        <v>0</v>
      </c>
    </row>
    <row r="31" spans="1:6" ht="63" customHeight="1">
      <c r="A31" s="8">
        <f t="shared" si="0"/>
        <v>17</v>
      </c>
      <c r="B31" s="36" t="s">
        <v>196</v>
      </c>
      <c r="C31" s="37" t="s">
        <v>187</v>
      </c>
      <c r="D31" s="9">
        <f>D32</f>
        <v>0</v>
      </c>
      <c r="E31" s="9"/>
      <c r="F31" s="9">
        <f>F32</f>
        <v>0</v>
      </c>
    </row>
    <row r="32" spans="1:6" ht="63.75" customHeight="1">
      <c r="A32" s="8">
        <f t="shared" si="0"/>
        <v>18</v>
      </c>
      <c r="B32" s="36" t="s">
        <v>262</v>
      </c>
      <c r="C32" s="37" t="s">
        <v>405</v>
      </c>
      <c r="D32" s="9">
        <v>0</v>
      </c>
      <c r="E32" s="9"/>
      <c r="F32" s="9">
        <v>0</v>
      </c>
    </row>
    <row r="33" spans="1:6" ht="30" customHeight="1">
      <c r="A33" s="8">
        <f t="shared" si="0"/>
        <v>19</v>
      </c>
      <c r="B33" s="36" t="s">
        <v>292</v>
      </c>
      <c r="C33" s="37" t="s">
        <v>293</v>
      </c>
      <c r="D33" s="42">
        <f>D32</f>
        <v>0</v>
      </c>
      <c r="E33" s="42"/>
      <c r="F33" s="42">
        <v>0</v>
      </c>
    </row>
    <row r="34" spans="1:6" ht="28.5" customHeight="1">
      <c r="A34" s="8">
        <f t="shared" si="0"/>
        <v>20</v>
      </c>
      <c r="B34" s="36" t="s">
        <v>294</v>
      </c>
      <c r="C34" s="37" t="s">
        <v>184</v>
      </c>
      <c r="D34" s="42">
        <f>D33</f>
        <v>0</v>
      </c>
      <c r="E34" s="42"/>
      <c r="F34" s="42">
        <v>0</v>
      </c>
    </row>
    <row r="35" spans="1:6" ht="27.75" customHeight="1">
      <c r="A35" s="8">
        <f t="shared" si="0"/>
        <v>21</v>
      </c>
      <c r="B35" s="36" t="s">
        <v>185</v>
      </c>
      <c r="C35" s="37" t="s">
        <v>186</v>
      </c>
      <c r="D35" s="42">
        <f>D34</f>
        <v>0</v>
      </c>
      <c r="E35" s="42"/>
      <c r="F35" s="42">
        <v>0</v>
      </c>
    </row>
    <row r="36" spans="1:6" ht="30.75" customHeight="1">
      <c r="A36" s="8">
        <f t="shared" si="0"/>
        <v>22</v>
      </c>
      <c r="B36" s="36" t="s">
        <v>263</v>
      </c>
      <c r="C36" s="37" t="s">
        <v>264</v>
      </c>
      <c r="D36" s="42">
        <f>D35</f>
        <v>0</v>
      </c>
      <c r="E36" s="42"/>
      <c r="F36" s="42">
        <v>0</v>
      </c>
    </row>
    <row r="37" spans="1:6" ht="39" customHeight="1">
      <c r="A37" s="8">
        <f t="shared" si="0"/>
        <v>23</v>
      </c>
      <c r="B37" s="39" t="s">
        <v>190</v>
      </c>
      <c r="C37" s="8"/>
      <c r="D37" s="41">
        <f>D15+D20+D29</f>
        <v>191442557.79000008</v>
      </c>
      <c r="E37" s="41">
        <f>E15+E20+E29</f>
        <v>191442557.79000008</v>
      </c>
      <c r="F37" s="41">
        <f>F15+F20+F29</f>
        <v>92636300.74000001</v>
      </c>
    </row>
    <row r="38" spans="1:5" ht="11.25">
      <c r="A38" s="6"/>
      <c r="B38" s="7"/>
      <c r="C38" s="6"/>
      <c r="D38" s="6"/>
      <c r="E38" s="6"/>
    </row>
    <row r="39" spans="1:5" ht="11.25">
      <c r="A39" s="6"/>
      <c r="B39" s="7"/>
      <c r="C39" s="6"/>
      <c r="D39" s="146"/>
      <c r="E39" s="6"/>
    </row>
    <row r="40" spans="1:6" ht="15.75">
      <c r="A40" s="6"/>
      <c r="B40" s="7"/>
      <c r="C40" s="6"/>
      <c r="D40" s="6"/>
      <c r="E40" s="6"/>
      <c r="F40" s="17"/>
    </row>
    <row r="41" spans="1:5" ht="11.25">
      <c r="A41" s="6"/>
      <c r="B41" s="7"/>
      <c r="C41" s="6"/>
      <c r="D41" s="6"/>
      <c r="E41" s="6"/>
    </row>
    <row r="42" spans="1:5" ht="11.25">
      <c r="A42" s="6"/>
      <c r="B42" s="7"/>
      <c r="C42" s="6"/>
      <c r="D42" s="6"/>
      <c r="E42" s="6"/>
    </row>
    <row r="43" spans="1:5" ht="11.25">
      <c r="A43" s="6"/>
      <c r="B43" s="7"/>
      <c r="C43" s="6"/>
      <c r="D43" s="6"/>
      <c r="E43" s="6"/>
    </row>
    <row r="44" spans="1:5" ht="11.25">
      <c r="A44" s="6"/>
      <c r="B44" s="7"/>
      <c r="C44" s="6"/>
      <c r="D44" s="6"/>
      <c r="E44" s="6"/>
    </row>
    <row r="45" spans="1:5" ht="11.25">
      <c r="A45" s="6"/>
      <c r="B45" s="7"/>
      <c r="C45" s="6"/>
      <c r="D45" s="6"/>
      <c r="E45" s="6"/>
    </row>
    <row r="46" spans="1:5" ht="11.25">
      <c r="A46" s="6"/>
      <c r="B46" s="7"/>
      <c r="C46" s="6"/>
      <c r="D46" s="6"/>
      <c r="E46" s="6"/>
    </row>
    <row r="47" spans="1:5" ht="11.25">
      <c r="A47" s="6"/>
      <c r="B47" s="7"/>
      <c r="C47" s="6"/>
      <c r="D47" s="6"/>
      <c r="E47" s="6"/>
    </row>
    <row r="48" spans="1:5" ht="11.25">
      <c r="A48" s="6"/>
      <c r="B48" s="7"/>
      <c r="C48" s="6"/>
      <c r="D48" s="6"/>
      <c r="E48" s="6"/>
    </row>
  </sheetData>
  <sheetProtection/>
  <mergeCells count="7">
    <mergeCell ref="A9:F9"/>
    <mergeCell ref="F11:F13"/>
    <mergeCell ref="A11:A13"/>
    <mergeCell ref="B11:B13"/>
    <mergeCell ref="C11:C13"/>
    <mergeCell ref="D11:D13"/>
    <mergeCell ref="E11:E13"/>
  </mergeCells>
  <printOptions/>
  <pageMargins left="0.984251968503937" right="0" top="0.1968503937007874" bottom="0.1968503937007874" header="0.5118110236220472" footer="0.5118110236220472"/>
  <pageSetup fitToHeight="0"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tabColor rgb="FF00B050"/>
  </sheetPr>
  <dimension ref="A1:G33"/>
  <sheetViews>
    <sheetView zoomScalePageLayoutView="0" workbookViewId="0" topLeftCell="A16">
      <selection activeCell="G17" sqref="G17:H21"/>
    </sheetView>
  </sheetViews>
  <sheetFormatPr defaultColWidth="9.140625" defaultRowHeight="12.75"/>
  <cols>
    <col min="1" max="1" width="5.57421875" style="18" customWidth="1"/>
    <col min="2" max="2" width="41.8515625" style="19" customWidth="1"/>
    <col min="3" max="3" width="22.421875" style="19" customWidth="1"/>
    <col min="4" max="5" width="15.00390625" style="19" customWidth="1"/>
    <col min="6" max="6" width="13.00390625" style="19" customWidth="1"/>
    <col min="7" max="7" width="12.00390625" style="19" customWidth="1"/>
    <col min="8" max="8" width="11.8515625" style="19" customWidth="1"/>
    <col min="9" max="9" width="9.7109375" style="19" customWidth="1"/>
    <col min="10" max="10" width="11.140625" style="19" customWidth="1"/>
    <col min="11" max="16384" width="9.140625" style="19" customWidth="1"/>
  </cols>
  <sheetData>
    <row r="1" ht="12">
      <c r="F1" s="22" t="s">
        <v>406</v>
      </c>
    </row>
    <row r="2" ht="12">
      <c r="F2" s="22" t="s">
        <v>199</v>
      </c>
    </row>
    <row r="3" ht="12">
      <c r="F3" s="22" t="s">
        <v>301</v>
      </c>
    </row>
    <row r="4" ht="12">
      <c r="F4" s="23" t="s">
        <v>318</v>
      </c>
    </row>
    <row r="5" ht="12">
      <c r="F5" s="22" t="s">
        <v>170</v>
      </c>
    </row>
    <row r="6" ht="12">
      <c r="F6" s="26"/>
    </row>
    <row r="9" spans="1:6" ht="43.5" customHeight="1">
      <c r="A9" s="282" t="s">
        <v>901</v>
      </c>
      <c r="B9" s="283"/>
      <c r="C9" s="283"/>
      <c r="D9" s="283"/>
      <c r="E9" s="283"/>
      <c r="F9" s="283"/>
    </row>
    <row r="10" spans="1:6" ht="11.25">
      <c r="A10" s="6"/>
      <c r="B10" s="7"/>
      <c r="C10" s="6"/>
      <c r="D10" s="6"/>
      <c r="E10" s="6"/>
      <c r="F10" s="2"/>
    </row>
    <row r="11" spans="1:6" ht="11.25" customHeight="1">
      <c r="A11" s="285" t="s">
        <v>302</v>
      </c>
      <c r="B11" s="285" t="s">
        <v>195</v>
      </c>
      <c r="C11" s="287" t="s">
        <v>189</v>
      </c>
      <c r="D11" s="285" t="s">
        <v>891</v>
      </c>
      <c r="E11" s="285" t="s">
        <v>902</v>
      </c>
      <c r="F11" s="272" t="s">
        <v>892</v>
      </c>
    </row>
    <row r="12" spans="1:6" ht="11.25">
      <c r="A12" s="285"/>
      <c r="B12" s="285"/>
      <c r="C12" s="287"/>
      <c r="D12" s="285"/>
      <c r="E12" s="285"/>
      <c r="F12" s="273"/>
    </row>
    <row r="13" spans="1:6" ht="42.75" customHeight="1">
      <c r="A13" s="285"/>
      <c r="B13" s="285"/>
      <c r="C13" s="287"/>
      <c r="D13" s="285"/>
      <c r="E13" s="285"/>
      <c r="F13" s="284"/>
    </row>
    <row r="14" spans="1:6" ht="11.25">
      <c r="A14" s="8">
        <v>1</v>
      </c>
      <c r="B14" s="8">
        <v>2</v>
      </c>
      <c r="C14" s="8">
        <v>3</v>
      </c>
      <c r="D14" s="8">
        <v>4</v>
      </c>
      <c r="E14" s="8"/>
      <c r="F14" s="8">
        <v>5</v>
      </c>
    </row>
    <row r="15" spans="1:6" s="2" customFormat="1" ht="29.25" customHeight="1">
      <c r="A15" s="8">
        <v>1</v>
      </c>
      <c r="B15" s="30" t="s">
        <v>198</v>
      </c>
      <c r="C15" s="31" t="s">
        <v>265</v>
      </c>
      <c r="D15" s="33">
        <f>D16-D17+D18+D19+D20-D21</f>
        <v>191442557.79000008</v>
      </c>
      <c r="E15" s="33">
        <f>E16-E17+E18+E19+E20-E21</f>
        <v>191442557.79000008</v>
      </c>
      <c r="F15" s="33">
        <f>F16-F17+F18+F19+F20-F21</f>
        <v>92636300.74000001</v>
      </c>
    </row>
    <row r="16" spans="1:6" s="2" customFormat="1" ht="53.25" customHeight="1">
      <c r="A16" s="8">
        <f>1+A15</f>
        <v>2</v>
      </c>
      <c r="B16" s="30" t="s">
        <v>254</v>
      </c>
      <c r="C16" s="31" t="s">
        <v>266</v>
      </c>
      <c r="D16" s="33">
        <v>0</v>
      </c>
      <c r="E16" s="33"/>
      <c r="F16" s="33">
        <v>0</v>
      </c>
    </row>
    <row r="17" spans="1:6" s="2" customFormat="1" ht="61.5" customHeight="1">
      <c r="A17" s="8">
        <f aca="true" t="shared" si="0" ref="A17:A22">1+A16</f>
        <v>3</v>
      </c>
      <c r="B17" s="30" t="s">
        <v>256</v>
      </c>
      <c r="C17" s="31" t="s">
        <v>267</v>
      </c>
      <c r="D17" s="33">
        <v>0</v>
      </c>
      <c r="E17" s="33"/>
      <c r="F17" s="33">
        <v>0</v>
      </c>
    </row>
    <row r="18" spans="1:7" s="2" customFormat="1" ht="36.75" customHeight="1">
      <c r="A18" s="8">
        <f t="shared" si="0"/>
        <v>4</v>
      </c>
      <c r="B18" s="30" t="s">
        <v>268</v>
      </c>
      <c r="C18" s="31" t="s">
        <v>269</v>
      </c>
      <c r="D18" s="9">
        <f>E18-229800+5000</f>
        <v>-928475856.1</v>
      </c>
      <c r="E18" s="9">
        <v>-928251056.1</v>
      </c>
      <c r="F18" s="9">
        <v>-928254775.5</v>
      </c>
      <c r="G18" s="44"/>
    </row>
    <row r="19" spans="1:7" s="2" customFormat="1" ht="34.5" customHeight="1">
      <c r="A19" s="8">
        <f t="shared" si="0"/>
        <v>5</v>
      </c>
      <c r="B19" s="30" t="s">
        <v>260</v>
      </c>
      <c r="C19" s="31" t="s">
        <v>270</v>
      </c>
      <c r="D19" s="9">
        <f>E19+229800-5000</f>
        <v>1119918413.89</v>
      </c>
      <c r="E19" s="9">
        <v>1119693613.89</v>
      </c>
      <c r="F19" s="9">
        <v>1020891076.24</v>
      </c>
      <c r="G19" s="44"/>
    </row>
    <row r="20" spans="1:6" s="2" customFormat="1" ht="90.75" customHeight="1">
      <c r="A20" s="8">
        <f t="shared" si="0"/>
        <v>6</v>
      </c>
      <c r="B20" s="30" t="s">
        <v>271</v>
      </c>
      <c r="C20" s="31" t="s">
        <v>404</v>
      </c>
      <c r="D20" s="33">
        <v>0</v>
      </c>
      <c r="E20" s="33"/>
      <c r="F20" s="33">
        <v>0</v>
      </c>
    </row>
    <row r="21" spans="1:6" s="2" customFormat="1" ht="48.75" customHeight="1">
      <c r="A21" s="8">
        <f t="shared" si="0"/>
        <v>7</v>
      </c>
      <c r="B21" s="30" t="s">
        <v>263</v>
      </c>
      <c r="C21" s="31" t="s">
        <v>272</v>
      </c>
      <c r="D21" s="35">
        <v>0</v>
      </c>
      <c r="E21" s="35"/>
      <c r="F21" s="35">
        <v>0</v>
      </c>
    </row>
    <row r="22" spans="1:6" s="2" customFormat="1" ht="40.5" customHeight="1">
      <c r="A22" s="8">
        <f t="shared" si="0"/>
        <v>8</v>
      </c>
      <c r="B22" s="32" t="s">
        <v>197</v>
      </c>
      <c r="C22" s="8"/>
      <c r="D22" s="34">
        <f>D15</f>
        <v>191442557.79000008</v>
      </c>
      <c r="E22" s="34">
        <f>E15</f>
        <v>191442557.79000008</v>
      </c>
      <c r="F22" s="34">
        <f>F15</f>
        <v>92636300.74000001</v>
      </c>
    </row>
    <row r="23" spans="1:5" ht="11.25">
      <c r="A23" s="24"/>
      <c r="B23" s="25"/>
      <c r="C23" s="24"/>
      <c r="D23" s="24"/>
      <c r="E23" s="24"/>
    </row>
    <row r="24" spans="1:5" ht="11.25">
      <c r="A24" s="24"/>
      <c r="B24" s="25"/>
      <c r="C24" s="24"/>
      <c r="D24" s="24"/>
      <c r="E24" s="24"/>
    </row>
    <row r="25" spans="1:5" ht="11.25">
      <c r="A25" s="24"/>
      <c r="B25" s="25"/>
      <c r="C25" s="24"/>
      <c r="D25" s="145"/>
      <c r="E25" s="24"/>
    </row>
    <row r="26" spans="1:5" ht="11.25">
      <c r="A26" s="24"/>
      <c r="B26" s="25"/>
      <c r="C26" s="24"/>
      <c r="D26" s="145"/>
      <c r="E26" s="24"/>
    </row>
    <row r="27" spans="1:5" ht="11.25">
      <c r="A27" s="24"/>
      <c r="B27" s="25"/>
      <c r="C27" s="24"/>
      <c r="D27" s="24"/>
      <c r="E27" s="24"/>
    </row>
    <row r="28" spans="1:5" ht="11.25">
      <c r="A28" s="24"/>
      <c r="B28" s="25"/>
      <c r="C28" s="24"/>
      <c r="D28" s="24"/>
      <c r="E28" s="24"/>
    </row>
    <row r="29" spans="1:5" ht="11.25">
      <c r="A29" s="24"/>
      <c r="B29" s="25"/>
      <c r="C29" s="24"/>
      <c r="D29" s="24"/>
      <c r="E29" s="24"/>
    </row>
    <row r="30" spans="1:5" ht="11.25">
      <c r="A30" s="24"/>
      <c r="B30" s="25"/>
      <c r="C30" s="24"/>
      <c r="D30" s="24"/>
      <c r="E30" s="24"/>
    </row>
    <row r="31" spans="1:5" ht="11.25">
      <c r="A31" s="24"/>
      <c r="B31" s="25"/>
      <c r="C31" s="24"/>
      <c r="D31" s="24"/>
      <c r="E31" s="24"/>
    </row>
    <row r="32" spans="1:5" ht="11.25">
      <c r="A32" s="24"/>
      <c r="B32" s="25"/>
      <c r="C32" s="24"/>
      <c r="D32" s="24"/>
      <c r="E32" s="24"/>
    </row>
    <row r="33" spans="1:5" ht="11.25">
      <c r="A33" s="24"/>
      <c r="B33" s="25"/>
      <c r="C33" s="24"/>
      <c r="D33" s="24"/>
      <c r="E33" s="24"/>
    </row>
  </sheetData>
  <sheetProtection/>
  <mergeCells count="7">
    <mergeCell ref="A9:F9"/>
    <mergeCell ref="F11:F13"/>
    <mergeCell ref="A11:A13"/>
    <mergeCell ref="B11:B13"/>
    <mergeCell ref="C11:C13"/>
    <mergeCell ref="D11:D13"/>
    <mergeCell ref="E11:E13"/>
  </mergeCells>
  <printOptions/>
  <pageMargins left="0.984251968503937" right="0" top="0.1968503937007874" bottom="0.1968503937007874"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00B050"/>
  </sheetPr>
  <dimension ref="A1:L18"/>
  <sheetViews>
    <sheetView zoomScalePageLayoutView="0" workbookViewId="0" topLeftCell="A1">
      <selection activeCell="F18" sqref="F18"/>
    </sheetView>
  </sheetViews>
  <sheetFormatPr defaultColWidth="9.140625" defaultRowHeight="12.75"/>
  <cols>
    <col min="1" max="1" width="5.57421875" style="18" customWidth="1"/>
    <col min="2" max="2" width="27.00390625" style="19" customWidth="1"/>
    <col min="3" max="4" width="12.28125" style="19" customWidth="1"/>
    <col min="5" max="5" width="9.8515625" style="19" customWidth="1"/>
    <col min="6" max="6" width="11.00390625" style="19" customWidth="1"/>
    <col min="7" max="7" width="11.140625" style="19" customWidth="1"/>
    <col min="8" max="8" width="10.57421875" style="19" customWidth="1"/>
    <col min="9" max="9" width="10.8515625" style="20" customWidth="1"/>
    <col min="10" max="10" width="11.8515625" style="19" customWidth="1"/>
    <col min="11" max="11" width="9.8515625" style="19" customWidth="1"/>
    <col min="12" max="16384" width="9.140625" style="19" customWidth="1"/>
  </cols>
  <sheetData>
    <row r="1" spans="2:12" ht="12">
      <c r="B1" s="2"/>
      <c r="C1" s="2"/>
      <c r="D1" s="2"/>
      <c r="E1" s="2"/>
      <c r="F1" s="2"/>
      <c r="G1" s="2"/>
      <c r="H1" s="2"/>
      <c r="I1" s="3"/>
      <c r="J1" s="2"/>
      <c r="K1" s="10" t="s">
        <v>400</v>
      </c>
      <c r="L1" s="2"/>
    </row>
    <row r="2" spans="2:12" ht="12">
      <c r="B2" s="2"/>
      <c r="C2" s="2"/>
      <c r="D2" s="2"/>
      <c r="E2" s="2"/>
      <c r="F2" s="2"/>
      <c r="G2" s="2"/>
      <c r="H2" s="2"/>
      <c r="I2" s="3"/>
      <c r="J2" s="2"/>
      <c r="K2" s="10" t="s">
        <v>199</v>
      </c>
      <c r="L2" s="2"/>
    </row>
    <row r="3" spans="2:12" ht="12">
      <c r="B3" s="2"/>
      <c r="C3" s="2"/>
      <c r="D3" s="2"/>
      <c r="E3" s="2"/>
      <c r="F3" s="2"/>
      <c r="G3" s="2"/>
      <c r="H3" s="2"/>
      <c r="I3" s="3"/>
      <c r="J3" s="2"/>
      <c r="K3" s="10" t="s">
        <v>301</v>
      </c>
      <c r="L3" s="2"/>
    </row>
    <row r="4" spans="2:12" ht="12">
      <c r="B4" s="2"/>
      <c r="C4" s="2"/>
      <c r="D4" s="2"/>
      <c r="E4" s="2"/>
      <c r="F4" s="2"/>
      <c r="G4" s="2"/>
      <c r="H4" s="2"/>
      <c r="I4" s="3"/>
      <c r="J4" s="2"/>
      <c r="K4" s="10" t="s">
        <v>318</v>
      </c>
      <c r="L4" s="2"/>
    </row>
    <row r="5" spans="2:12" ht="12">
      <c r="B5" s="2"/>
      <c r="C5" s="2"/>
      <c r="D5" s="2"/>
      <c r="E5" s="2"/>
      <c r="F5" s="2"/>
      <c r="G5" s="2"/>
      <c r="H5" s="2"/>
      <c r="I5" s="3"/>
      <c r="J5" s="2"/>
      <c r="K5" s="10" t="s">
        <v>245</v>
      </c>
      <c r="L5" s="2"/>
    </row>
    <row r="6" spans="2:12" ht="6.75" customHeight="1">
      <c r="B6" s="2"/>
      <c r="C6" s="2"/>
      <c r="D6" s="2"/>
      <c r="E6" s="2"/>
      <c r="F6" s="2"/>
      <c r="G6" s="2"/>
      <c r="H6" s="2"/>
      <c r="I6" s="3"/>
      <c r="J6" s="2"/>
      <c r="K6" s="2"/>
      <c r="L6" s="2"/>
    </row>
    <row r="7" spans="2:12" ht="11.25">
      <c r="B7" s="2"/>
      <c r="C7" s="2"/>
      <c r="D7" s="2"/>
      <c r="E7" s="2"/>
      <c r="F7" s="2"/>
      <c r="G7" s="2"/>
      <c r="H7" s="2"/>
      <c r="I7" s="3"/>
      <c r="J7" s="2"/>
      <c r="K7" s="2"/>
      <c r="L7" s="2"/>
    </row>
    <row r="8" spans="1:12" ht="30.75" customHeight="1">
      <c r="A8" s="27"/>
      <c r="B8" s="297" t="s">
        <v>893</v>
      </c>
      <c r="C8" s="298"/>
      <c r="D8" s="298"/>
      <c r="E8" s="298"/>
      <c r="F8" s="298"/>
      <c r="G8" s="298"/>
      <c r="H8" s="298"/>
      <c r="I8" s="298"/>
      <c r="J8" s="298"/>
      <c r="K8" s="2"/>
      <c r="L8" s="2"/>
    </row>
    <row r="9" spans="1:12" ht="18" customHeight="1">
      <c r="A9" s="299" t="s">
        <v>246</v>
      </c>
      <c r="B9" s="301" t="s">
        <v>247</v>
      </c>
      <c r="C9" s="303" t="s">
        <v>398</v>
      </c>
      <c r="D9" s="304"/>
      <c r="E9" s="305"/>
      <c r="F9" s="303" t="s">
        <v>253</v>
      </c>
      <c r="G9" s="304"/>
      <c r="H9" s="305"/>
      <c r="I9" s="288" t="s">
        <v>3</v>
      </c>
      <c r="J9" s="289"/>
      <c r="K9" s="290"/>
      <c r="L9" s="2"/>
    </row>
    <row r="10" spans="1:12" ht="20.25" customHeight="1">
      <c r="A10" s="300"/>
      <c r="B10" s="302"/>
      <c r="C10" s="306"/>
      <c r="D10" s="307"/>
      <c r="E10" s="308"/>
      <c r="F10" s="312"/>
      <c r="G10" s="313"/>
      <c r="H10" s="308"/>
      <c r="I10" s="291"/>
      <c r="J10" s="292"/>
      <c r="K10" s="293"/>
      <c r="L10" s="2"/>
    </row>
    <row r="11" spans="1:12" ht="18" customHeight="1">
      <c r="A11" s="300"/>
      <c r="B11" s="302"/>
      <c r="C11" s="309"/>
      <c r="D11" s="310"/>
      <c r="E11" s="311"/>
      <c r="F11" s="314"/>
      <c r="G11" s="315"/>
      <c r="H11" s="311"/>
      <c r="I11" s="294"/>
      <c r="J11" s="295"/>
      <c r="K11" s="296"/>
      <c r="L11" s="2"/>
    </row>
    <row r="12" spans="1:12" ht="21" customHeight="1">
      <c r="A12" s="300"/>
      <c r="B12" s="302"/>
      <c r="C12" s="12" t="s">
        <v>0</v>
      </c>
      <c r="D12" s="12" t="s">
        <v>1</v>
      </c>
      <c r="E12" s="5" t="s">
        <v>2</v>
      </c>
      <c r="F12" s="12" t="s">
        <v>0</v>
      </c>
      <c r="G12" s="12" t="s">
        <v>1</v>
      </c>
      <c r="H12" s="5" t="s">
        <v>2</v>
      </c>
      <c r="I12" s="14" t="s">
        <v>0</v>
      </c>
      <c r="J12" s="14" t="s">
        <v>1</v>
      </c>
      <c r="K12" s="15" t="s">
        <v>2</v>
      </c>
      <c r="L12" s="2"/>
    </row>
    <row r="13" spans="1:11" ht="45" customHeight="1">
      <c r="A13" s="4">
        <v>1</v>
      </c>
      <c r="B13" s="13" t="s">
        <v>248</v>
      </c>
      <c r="C13" s="45">
        <v>945000</v>
      </c>
      <c r="D13" s="45">
        <v>945000</v>
      </c>
      <c r="E13" s="46">
        <f>C13/D13</f>
        <v>1</v>
      </c>
      <c r="F13" s="45">
        <v>7677000</v>
      </c>
      <c r="G13" s="45">
        <f>F13</f>
        <v>7677000</v>
      </c>
      <c r="H13" s="46">
        <f>G13/F13</f>
        <v>1</v>
      </c>
      <c r="I13" s="48">
        <f aca="true" t="shared" si="0" ref="I13:J17">C13+F13</f>
        <v>8622000</v>
      </c>
      <c r="J13" s="48">
        <f t="shared" si="0"/>
        <v>8622000</v>
      </c>
      <c r="K13" s="49">
        <f>I13/J13</f>
        <v>1</v>
      </c>
    </row>
    <row r="14" spans="1:11" ht="49.5" customHeight="1">
      <c r="A14" s="4">
        <v>2</v>
      </c>
      <c r="B14" s="13" t="s">
        <v>249</v>
      </c>
      <c r="C14" s="45">
        <v>9940000</v>
      </c>
      <c r="D14" s="45">
        <v>9940000</v>
      </c>
      <c r="E14" s="46">
        <f>C14/D14</f>
        <v>1</v>
      </c>
      <c r="F14" s="45">
        <v>9323000</v>
      </c>
      <c r="G14" s="45">
        <f>F14</f>
        <v>9323000</v>
      </c>
      <c r="H14" s="46">
        <f>G14/F14</f>
        <v>1</v>
      </c>
      <c r="I14" s="48">
        <f t="shared" si="0"/>
        <v>19263000</v>
      </c>
      <c r="J14" s="48">
        <f t="shared" si="0"/>
        <v>19263000</v>
      </c>
      <c r="K14" s="49">
        <f>I14/J14</f>
        <v>1</v>
      </c>
    </row>
    <row r="15" spans="1:11" ht="57" customHeight="1">
      <c r="A15" s="4">
        <v>3</v>
      </c>
      <c r="B15" s="13" t="s">
        <v>250</v>
      </c>
      <c r="C15" s="45">
        <v>7441000</v>
      </c>
      <c r="D15" s="45">
        <v>7441000</v>
      </c>
      <c r="E15" s="46">
        <f>C15/D15</f>
        <v>1</v>
      </c>
      <c r="F15" s="45">
        <v>15629000</v>
      </c>
      <c r="G15" s="45">
        <f>F15</f>
        <v>15629000</v>
      </c>
      <c r="H15" s="46">
        <f>G15/F15</f>
        <v>1</v>
      </c>
      <c r="I15" s="48">
        <f t="shared" si="0"/>
        <v>23070000</v>
      </c>
      <c r="J15" s="48">
        <f t="shared" si="0"/>
        <v>23070000</v>
      </c>
      <c r="K15" s="49">
        <f>I15/J15</f>
        <v>1</v>
      </c>
    </row>
    <row r="16" spans="1:11" ht="55.5" customHeight="1">
      <c r="A16" s="4">
        <v>4</v>
      </c>
      <c r="B16" s="13" t="s">
        <v>251</v>
      </c>
      <c r="C16" s="45">
        <v>0</v>
      </c>
      <c r="D16" s="45">
        <v>0</v>
      </c>
      <c r="E16" s="46">
        <v>0</v>
      </c>
      <c r="F16" s="45">
        <v>0</v>
      </c>
      <c r="G16" s="45">
        <f>F16</f>
        <v>0</v>
      </c>
      <c r="H16" s="46">
        <v>0</v>
      </c>
      <c r="I16" s="48">
        <f t="shared" si="0"/>
        <v>0</v>
      </c>
      <c r="J16" s="48">
        <f t="shared" si="0"/>
        <v>0</v>
      </c>
      <c r="K16" s="49">
        <v>0</v>
      </c>
    </row>
    <row r="17" spans="1:11" ht="52.5" customHeight="1">
      <c r="A17" s="4">
        <v>5</v>
      </c>
      <c r="B17" s="13" t="s">
        <v>252</v>
      </c>
      <c r="C17" s="45">
        <v>0</v>
      </c>
      <c r="D17" s="45">
        <v>0</v>
      </c>
      <c r="E17" s="46">
        <v>0</v>
      </c>
      <c r="F17" s="45">
        <v>0</v>
      </c>
      <c r="G17" s="45">
        <f>F17</f>
        <v>0</v>
      </c>
      <c r="H17" s="46">
        <v>0</v>
      </c>
      <c r="I17" s="48">
        <f t="shared" si="0"/>
        <v>0</v>
      </c>
      <c r="J17" s="48">
        <f t="shared" si="0"/>
        <v>0</v>
      </c>
      <c r="K17" s="49">
        <v>0</v>
      </c>
    </row>
    <row r="18" spans="1:11" s="29" customFormat="1" ht="24" customHeight="1">
      <c r="A18" s="28">
        <v>6</v>
      </c>
      <c r="B18" s="50" t="s">
        <v>894</v>
      </c>
      <c r="C18" s="51">
        <f>C13+C14+C15+C16+C17</f>
        <v>18326000</v>
      </c>
      <c r="D18" s="51">
        <f>D13+D14+D15+D16+D17</f>
        <v>18326000</v>
      </c>
      <c r="E18" s="52">
        <v>1</v>
      </c>
      <c r="F18" s="51">
        <f>F13+F14+F15+F16+F17</f>
        <v>32629000</v>
      </c>
      <c r="G18" s="51">
        <f>G13+G14+G15+G16+G17</f>
        <v>32629000</v>
      </c>
      <c r="H18" s="52">
        <f>G18/F18</f>
        <v>1</v>
      </c>
      <c r="I18" s="51">
        <f>I13+I14+I15+I16+I17</f>
        <v>50955000</v>
      </c>
      <c r="J18" s="51">
        <f>J13+J14+J15+J16+J17</f>
        <v>50955000</v>
      </c>
      <c r="K18" s="52">
        <f>I18/J18</f>
        <v>1</v>
      </c>
    </row>
  </sheetData>
  <sheetProtection/>
  <mergeCells count="6">
    <mergeCell ref="I9:K11"/>
    <mergeCell ref="B8:J8"/>
    <mergeCell ref="A9:A12"/>
    <mergeCell ref="B9:B12"/>
    <mergeCell ref="C9:E11"/>
    <mergeCell ref="F9:H11"/>
  </mergeCells>
  <printOptions/>
  <pageMargins left="0.3937007874015748" right="0" top="0.1968503937007874" bottom="0.1968503937007874"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00B050"/>
  </sheetPr>
  <dimension ref="A1:T33"/>
  <sheetViews>
    <sheetView zoomScale="120" zoomScaleNormal="120" zoomScalePageLayoutView="0" workbookViewId="0" topLeftCell="H1">
      <selection activeCell="F10" sqref="F10:F12"/>
    </sheetView>
  </sheetViews>
  <sheetFormatPr defaultColWidth="9.140625" defaultRowHeight="12.75"/>
  <cols>
    <col min="1" max="1" width="7.140625" style="62" customWidth="1"/>
    <col min="2" max="2" width="31.421875" style="60" customWidth="1"/>
    <col min="3" max="3" width="14.28125" style="19" customWidth="1"/>
    <col min="4" max="4" width="12.421875" style="19" customWidth="1"/>
    <col min="5" max="5" width="8.00390625" style="19" customWidth="1"/>
    <col min="6" max="6" width="13.140625" style="20" customWidth="1"/>
    <col min="7" max="7" width="11.28125" style="19" customWidth="1"/>
    <col min="8" max="8" width="8.57421875" style="19" customWidth="1"/>
    <col min="9" max="10" width="12.421875" style="19" customWidth="1"/>
    <col min="11" max="11" width="8.00390625" style="19" customWidth="1"/>
    <col min="12" max="12" width="11.7109375" style="19" customWidth="1"/>
    <col min="13" max="13" width="13.421875" style="19" customWidth="1"/>
    <col min="14" max="14" width="8.421875" style="19" customWidth="1"/>
    <col min="15" max="15" width="13.28125" style="19" customWidth="1"/>
    <col min="16" max="16" width="12.8515625" style="19" customWidth="1"/>
    <col min="17" max="17" width="8.00390625" style="19" customWidth="1"/>
    <col min="18" max="19" width="13.421875" style="19" customWidth="1"/>
    <col min="20" max="20" width="9.00390625" style="19" customWidth="1"/>
    <col min="21" max="16384" width="9.140625" style="19" customWidth="1"/>
  </cols>
  <sheetData>
    <row r="1" spans="1:20" s="2" customFormat="1" ht="15">
      <c r="A1" s="61"/>
      <c r="B1" s="59"/>
      <c r="F1" s="3"/>
      <c r="T1" s="11" t="s">
        <v>244</v>
      </c>
    </row>
    <row r="2" spans="1:20" s="2" customFormat="1" ht="15">
      <c r="A2" s="61"/>
      <c r="B2" s="59"/>
      <c r="F2" s="3"/>
      <c r="T2" s="11" t="s">
        <v>199</v>
      </c>
    </row>
    <row r="3" spans="1:20" s="2" customFormat="1" ht="15">
      <c r="A3" s="61"/>
      <c r="B3" s="59"/>
      <c r="F3" s="3"/>
      <c r="T3" s="11" t="s">
        <v>301</v>
      </c>
    </row>
    <row r="4" spans="1:20" s="2" customFormat="1" ht="15">
      <c r="A4" s="61"/>
      <c r="B4" s="59"/>
      <c r="F4" s="3"/>
      <c r="T4" s="11" t="s">
        <v>318</v>
      </c>
    </row>
    <row r="5" spans="1:20" s="2" customFormat="1" ht="15">
      <c r="A5" s="61"/>
      <c r="B5" s="59"/>
      <c r="F5" s="3"/>
      <c r="T5" s="11" t="s">
        <v>5</v>
      </c>
    </row>
    <row r="6" spans="1:6" s="2" customFormat="1" ht="15">
      <c r="A6" s="61"/>
      <c r="B6" s="59"/>
      <c r="F6" s="3"/>
    </row>
    <row r="7" spans="1:20" s="2" customFormat="1" ht="14.25">
      <c r="A7" s="282" t="s">
        <v>903</v>
      </c>
      <c r="B7" s="283"/>
      <c r="C7" s="283"/>
      <c r="D7" s="283"/>
      <c r="E7" s="283"/>
      <c r="F7" s="283"/>
      <c r="G7" s="283"/>
      <c r="H7" s="283"/>
      <c r="I7" s="283"/>
      <c r="J7" s="283"/>
      <c r="K7" s="283"/>
      <c r="L7" s="283"/>
      <c r="M7" s="283"/>
      <c r="N7" s="283"/>
      <c r="O7" s="283"/>
      <c r="P7" s="283"/>
      <c r="Q7" s="283"/>
      <c r="R7" s="283"/>
      <c r="S7" s="283"/>
      <c r="T7" s="283"/>
    </row>
    <row r="8" spans="1:6" s="2" customFormat="1" ht="15">
      <c r="A8" s="61"/>
      <c r="B8" s="59"/>
      <c r="F8" s="3"/>
    </row>
    <row r="9" spans="1:20" s="2" customFormat="1" ht="34.5" customHeight="1">
      <c r="A9" s="319" t="s">
        <v>246</v>
      </c>
      <c r="B9" s="301" t="s">
        <v>247</v>
      </c>
      <c r="C9" s="301" t="s">
        <v>248</v>
      </c>
      <c r="D9" s="301"/>
      <c r="E9" s="301"/>
      <c r="F9" s="301" t="s">
        <v>249</v>
      </c>
      <c r="G9" s="301"/>
      <c r="H9" s="301"/>
      <c r="I9" s="301" t="s">
        <v>250</v>
      </c>
      <c r="J9" s="301"/>
      <c r="K9" s="301"/>
      <c r="L9" s="301" t="s">
        <v>251</v>
      </c>
      <c r="M9" s="301"/>
      <c r="N9" s="301"/>
      <c r="O9" s="301" t="s">
        <v>252</v>
      </c>
      <c r="P9" s="301"/>
      <c r="Q9" s="301"/>
      <c r="R9" s="318" t="s">
        <v>894</v>
      </c>
      <c r="S9" s="318"/>
      <c r="T9" s="318"/>
    </row>
    <row r="10" spans="1:20" s="2" customFormat="1" ht="11.25" customHeight="1">
      <c r="A10" s="320"/>
      <c r="B10" s="316"/>
      <c r="C10" s="286" t="s">
        <v>891</v>
      </c>
      <c r="D10" s="317" t="s">
        <v>168</v>
      </c>
      <c r="E10" s="317"/>
      <c r="F10" s="286" t="s">
        <v>891</v>
      </c>
      <c r="G10" s="317" t="s">
        <v>168</v>
      </c>
      <c r="H10" s="317"/>
      <c r="I10" s="286" t="s">
        <v>891</v>
      </c>
      <c r="J10" s="317" t="s">
        <v>168</v>
      </c>
      <c r="K10" s="317"/>
      <c r="L10" s="286" t="s">
        <v>891</v>
      </c>
      <c r="M10" s="317" t="s">
        <v>168</v>
      </c>
      <c r="N10" s="317"/>
      <c r="O10" s="286" t="s">
        <v>891</v>
      </c>
      <c r="P10" s="317" t="s">
        <v>168</v>
      </c>
      <c r="Q10" s="317"/>
      <c r="R10" s="321" t="s">
        <v>891</v>
      </c>
      <c r="S10" s="322" t="s">
        <v>168</v>
      </c>
      <c r="T10" s="322"/>
    </row>
    <row r="11" spans="1:20" s="2" customFormat="1" ht="20.25" customHeight="1">
      <c r="A11" s="320"/>
      <c r="B11" s="316"/>
      <c r="C11" s="286"/>
      <c r="D11" s="317"/>
      <c r="E11" s="317"/>
      <c r="F11" s="286"/>
      <c r="G11" s="317"/>
      <c r="H11" s="317"/>
      <c r="I11" s="286"/>
      <c r="J11" s="317"/>
      <c r="K11" s="317"/>
      <c r="L11" s="286"/>
      <c r="M11" s="317"/>
      <c r="N11" s="317"/>
      <c r="O11" s="286"/>
      <c r="P11" s="317"/>
      <c r="Q11" s="317"/>
      <c r="R11" s="321"/>
      <c r="S11" s="322"/>
      <c r="T11" s="322"/>
    </row>
    <row r="12" spans="1:20" s="2" customFormat="1" ht="69" customHeight="1">
      <c r="A12" s="320"/>
      <c r="B12" s="316"/>
      <c r="C12" s="286"/>
      <c r="D12" s="82" t="s">
        <v>200</v>
      </c>
      <c r="E12" s="82" t="s">
        <v>4</v>
      </c>
      <c r="F12" s="286"/>
      <c r="G12" s="82" t="s">
        <v>200</v>
      </c>
      <c r="H12" s="82" t="s">
        <v>4</v>
      </c>
      <c r="I12" s="286"/>
      <c r="J12" s="82" t="s">
        <v>200</v>
      </c>
      <c r="K12" s="82" t="s">
        <v>4</v>
      </c>
      <c r="L12" s="286"/>
      <c r="M12" s="82" t="s">
        <v>200</v>
      </c>
      <c r="N12" s="82" t="s">
        <v>4</v>
      </c>
      <c r="O12" s="286"/>
      <c r="P12" s="82" t="s">
        <v>200</v>
      </c>
      <c r="Q12" s="82" t="s">
        <v>4</v>
      </c>
      <c r="R12" s="321"/>
      <c r="S12" s="81" t="s">
        <v>200</v>
      </c>
      <c r="T12" s="81" t="s">
        <v>4</v>
      </c>
    </row>
    <row r="13" spans="1:20" s="2" customFormat="1" ht="38.25" customHeight="1">
      <c r="A13" s="79"/>
      <c r="B13" s="80"/>
      <c r="C13" s="105"/>
      <c r="D13" s="82"/>
      <c r="E13" s="82"/>
      <c r="F13" s="105"/>
      <c r="G13" s="82"/>
      <c r="H13" s="82"/>
      <c r="I13" s="105"/>
      <c r="J13" s="82"/>
      <c r="K13" s="82"/>
      <c r="L13" s="105"/>
      <c r="M13" s="82"/>
      <c r="N13" s="82"/>
      <c r="O13" s="105"/>
      <c r="P13" s="82"/>
      <c r="Q13" s="82"/>
      <c r="R13" s="84"/>
      <c r="S13" s="84"/>
      <c r="T13" s="81"/>
    </row>
    <row r="14" spans="1:20" s="92" customFormat="1" ht="84.75" customHeight="1">
      <c r="A14" s="85" t="s">
        <v>910</v>
      </c>
      <c r="B14" s="86" t="s">
        <v>905</v>
      </c>
      <c r="C14" s="87">
        <v>4053650</v>
      </c>
      <c r="D14" s="88">
        <v>4053650</v>
      </c>
      <c r="E14" s="89">
        <f>D14/C14</f>
        <v>1</v>
      </c>
      <c r="F14" s="87">
        <v>4054260</v>
      </c>
      <c r="G14" s="88">
        <v>4054260</v>
      </c>
      <c r="H14" s="89">
        <f>G14/F14</f>
        <v>1</v>
      </c>
      <c r="I14" s="87">
        <v>9307150</v>
      </c>
      <c r="J14" s="88">
        <v>9307150</v>
      </c>
      <c r="K14" s="89">
        <f>J14/I14</f>
        <v>1</v>
      </c>
      <c r="L14" s="87">
        <v>150100</v>
      </c>
      <c r="M14" s="88">
        <v>150100</v>
      </c>
      <c r="N14" s="89">
        <f aca="true" t="shared" si="0" ref="N14:N19">M14/L14</f>
        <v>1</v>
      </c>
      <c r="O14" s="87">
        <v>19582000</v>
      </c>
      <c r="P14" s="88">
        <v>19582000</v>
      </c>
      <c r="Q14" s="89">
        <f>P14/O14</f>
        <v>1</v>
      </c>
      <c r="R14" s="90">
        <f>C14+F14+I14+L14+O14</f>
        <v>37147160</v>
      </c>
      <c r="S14" s="90">
        <f>D14+G14+J14+M14+P14</f>
        <v>37147160</v>
      </c>
      <c r="T14" s="91">
        <f>S14/R14</f>
        <v>1</v>
      </c>
    </row>
    <row r="15" spans="1:20" s="92" customFormat="1" ht="49.5" customHeight="1">
      <c r="A15" s="93" t="s">
        <v>907</v>
      </c>
      <c r="B15" s="94" t="s">
        <v>904</v>
      </c>
      <c r="C15" s="95">
        <f>C14</f>
        <v>4053650</v>
      </c>
      <c r="D15" s="96">
        <f>D14</f>
        <v>4053650</v>
      </c>
      <c r="E15" s="97">
        <f aca="true" t="shared" si="1" ref="E15:E30">D15/C15</f>
        <v>1</v>
      </c>
      <c r="F15" s="95">
        <f>F14</f>
        <v>4054260</v>
      </c>
      <c r="G15" s="96">
        <f>G14</f>
        <v>4054260</v>
      </c>
      <c r="H15" s="97">
        <f aca="true" t="shared" si="2" ref="H15:H30">G15/F15</f>
        <v>1</v>
      </c>
      <c r="I15" s="95">
        <f>I14</f>
        <v>9307150</v>
      </c>
      <c r="J15" s="96">
        <f>J14</f>
        <v>9307150</v>
      </c>
      <c r="K15" s="97">
        <f aca="true" t="shared" si="3" ref="K15:K30">J15/I15</f>
        <v>1</v>
      </c>
      <c r="L15" s="95">
        <f>L14</f>
        <v>150100</v>
      </c>
      <c r="M15" s="96">
        <f>M14</f>
        <v>150100</v>
      </c>
      <c r="N15" s="97">
        <f t="shared" si="0"/>
        <v>1</v>
      </c>
      <c r="O15" s="95">
        <f>O14</f>
        <v>19582000</v>
      </c>
      <c r="P15" s="96">
        <f>P14</f>
        <v>19582000</v>
      </c>
      <c r="Q15" s="97">
        <f aca="true" t="shared" si="4" ref="Q15:Q30">P15/O15</f>
        <v>1</v>
      </c>
      <c r="R15" s="98">
        <f>C15+F15+I15+L15+O15</f>
        <v>37147160</v>
      </c>
      <c r="S15" s="98">
        <f>D15+G15+J15+M15+P15</f>
        <v>37147160</v>
      </c>
      <c r="T15" s="99">
        <f>S15/R15</f>
        <v>1</v>
      </c>
    </row>
    <row r="16" spans="1:20" s="92" customFormat="1" ht="54.75" customHeight="1">
      <c r="A16" s="93" t="s">
        <v>908</v>
      </c>
      <c r="B16" s="100" t="s">
        <v>906</v>
      </c>
      <c r="C16" s="95">
        <f>C15</f>
        <v>4053650</v>
      </c>
      <c r="D16" s="96">
        <f>D15</f>
        <v>4053650</v>
      </c>
      <c r="E16" s="97">
        <f t="shared" si="1"/>
        <v>1</v>
      </c>
      <c r="F16" s="95">
        <f>F15</f>
        <v>4054260</v>
      </c>
      <c r="G16" s="96">
        <f>G15</f>
        <v>4054260</v>
      </c>
      <c r="H16" s="97">
        <f t="shared" si="2"/>
        <v>1</v>
      </c>
      <c r="I16" s="95">
        <f>I15</f>
        <v>9307150</v>
      </c>
      <c r="J16" s="96">
        <f>J15</f>
        <v>9307150</v>
      </c>
      <c r="K16" s="97">
        <f t="shared" si="3"/>
        <v>1</v>
      </c>
      <c r="L16" s="95">
        <f>L15</f>
        <v>150100</v>
      </c>
      <c r="M16" s="96">
        <f>M15</f>
        <v>150100</v>
      </c>
      <c r="N16" s="97">
        <f t="shared" si="0"/>
        <v>1</v>
      </c>
      <c r="O16" s="95">
        <f>O15</f>
        <v>19582000</v>
      </c>
      <c r="P16" s="96">
        <f>P15</f>
        <v>19582000</v>
      </c>
      <c r="Q16" s="97">
        <f t="shared" si="4"/>
        <v>1</v>
      </c>
      <c r="R16" s="98">
        <f>R15</f>
        <v>37147160</v>
      </c>
      <c r="S16" s="101">
        <f>S15</f>
        <v>37147160</v>
      </c>
      <c r="T16" s="99">
        <f>T15</f>
        <v>1</v>
      </c>
    </row>
    <row r="17" spans="1:20" s="92" customFormat="1" ht="72" customHeight="1">
      <c r="A17" s="85" t="s">
        <v>909</v>
      </c>
      <c r="B17" s="86" t="s">
        <v>911</v>
      </c>
      <c r="C17" s="87">
        <f>C18</f>
        <v>4350000</v>
      </c>
      <c r="D17" s="88">
        <f>D18</f>
        <v>4258294</v>
      </c>
      <c r="E17" s="89">
        <f t="shared" si="1"/>
        <v>0.9789181609195402</v>
      </c>
      <c r="F17" s="87">
        <f>F18</f>
        <v>6324125</v>
      </c>
      <c r="G17" s="88">
        <f>G18</f>
        <v>6299012</v>
      </c>
      <c r="H17" s="89">
        <f t="shared" si="2"/>
        <v>0.996029015871761</v>
      </c>
      <c r="I17" s="87">
        <f>I18</f>
        <v>8114053</v>
      </c>
      <c r="J17" s="88">
        <f>J18</f>
        <v>6128059</v>
      </c>
      <c r="K17" s="89">
        <f t="shared" si="3"/>
        <v>0.7552401987021776</v>
      </c>
      <c r="L17" s="87">
        <f>L18</f>
        <v>2286884</v>
      </c>
      <c r="M17" s="88">
        <f>M18</f>
        <v>2231030.58</v>
      </c>
      <c r="N17" s="89">
        <f t="shared" si="0"/>
        <v>0.9755766274109225</v>
      </c>
      <c r="O17" s="87">
        <f>O18</f>
        <v>12349126</v>
      </c>
      <c r="P17" s="88">
        <f>P18</f>
        <v>9506721</v>
      </c>
      <c r="Q17" s="89">
        <f t="shared" si="4"/>
        <v>0.7698294599957924</v>
      </c>
      <c r="R17" s="90">
        <f>C17+F17+I17+L17+O17</f>
        <v>33424188</v>
      </c>
      <c r="S17" s="90">
        <f>D17+G17+J17+M17+P17</f>
        <v>28423116.58</v>
      </c>
      <c r="T17" s="91">
        <f aca="true" t="shared" si="5" ref="T17:T30">S17/R17</f>
        <v>0.8503756794331099</v>
      </c>
    </row>
    <row r="18" spans="1:20" s="92" customFormat="1" ht="75" customHeight="1">
      <c r="A18" s="93" t="s">
        <v>914</v>
      </c>
      <c r="B18" s="100" t="s">
        <v>912</v>
      </c>
      <c r="C18" s="95">
        <f>C19+C20+C24</f>
        <v>4350000</v>
      </c>
      <c r="D18" s="95">
        <f>D19+D20+D24</f>
        <v>4258294</v>
      </c>
      <c r="E18" s="97">
        <f t="shared" si="1"/>
        <v>0.9789181609195402</v>
      </c>
      <c r="F18" s="95">
        <f>F19+F20+F22</f>
        <v>6324125</v>
      </c>
      <c r="G18" s="95">
        <f>G19+G20+G22</f>
        <v>6299012</v>
      </c>
      <c r="H18" s="97">
        <f t="shared" si="2"/>
        <v>0.996029015871761</v>
      </c>
      <c r="I18" s="95">
        <f>I19+I20+I21</f>
        <v>8114053</v>
      </c>
      <c r="J18" s="95">
        <f>J19+J20+J21</f>
        <v>6128059</v>
      </c>
      <c r="K18" s="97">
        <f t="shared" si="3"/>
        <v>0.7552401987021776</v>
      </c>
      <c r="L18" s="95">
        <f>L19+L20</f>
        <v>2286884</v>
      </c>
      <c r="M18" s="95">
        <f>M19+M20</f>
        <v>2231030.58</v>
      </c>
      <c r="N18" s="97">
        <f t="shared" si="0"/>
        <v>0.9755766274109225</v>
      </c>
      <c r="O18" s="95">
        <f>O19+O20+O21</f>
        <v>12349126</v>
      </c>
      <c r="P18" s="95">
        <f>P19+P20+P21</f>
        <v>9506721</v>
      </c>
      <c r="Q18" s="97">
        <f t="shared" si="4"/>
        <v>0.7698294599957924</v>
      </c>
      <c r="R18" s="98">
        <f>R19+R20+R21</f>
        <v>33424188</v>
      </c>
      <c r="S18" s="98">
        <f>S19+S20+S21</f>
        <v>28423116.58</v>
      </c>
      <c r="T18" s="99">
        <f t="shared" si="5"/>
        <v>0.8503756794331099</v>
      </c>
    </row>
    <row r="19" spans="1:20" s="68" customFormat="1" ht="42.75" customHeight="1">
      <c r="A19" s="77" t="s">
        <v>915</v>
      </c>
      <c r="B19" s="78" t="s">
        <v>913</v>
      </c>
      <c r="C19" s="63">
        <v>2755012</v>
      </c>
      <c r="D19" s="64">
        <v>2746100</v>
      </c>
      <c r="E19" s="65">
        <f t="shared" si="1"/>
        <v>0.9967651683549835</v>
      </c>
      <c r="F19" s="63">
        <v>2234000</v>
      </c>
      <c r="G19" s="64">
        <v>2234000</v>
      </c>
      <c r="H19" s="65">
        <f t="shared" si="2"/>
        <v>1</v>
      </c>
      <c r="I19" s="63">
        <v>2017500</v>
      </c>
      <c r="J19" s="64">
        <v>2017500</v>
      </c>
      <c r="K19" s="65">
        <f t="shared" si="3"/>
        <v>1</v>
      </c>
      <c r="L19" s="63">
        <v>2286884</v>
      </c>
      <c r="M19" s="64">
        <v>2231030.58</v>
      </c>
      <c r="N19" s="65">
        <f t="shared" si="0"/>
        <v>0.9755766274109225</v>
      </c>
      <c r="O19" s="63">
        <v>5040870</v>
      </c>
      <c r="P19" s="64">
        <v>3191721</v>
      </c>
      <c r="Q19" s="65">
        <f t="shared" si="4"/>
        <v>0.6331686792160877</v>
      </c>
      <c r="R19" s="66">
        <f aca="true" t="shared" si="6" ref="R19:S21">C19+F19+I19+L19+O19</f>
        <v>14334266</v>
      </c>
      <c r="S19" s="66">
        <f t="shared" si="6"/>
        <v>12420351.58</v>
      </c>
      <c r="T19" s="67">
        <f t="shared" si="5"/>
        <v>0.8664797751067268</v>
      </c>
    </row>
    <row r="20" spans="1:20" s="76" customFormat="1" ht="39.75" customHeight="1">
      <c r="A20" s="69" t="s">
        <v>917</v>
      </c>
      <c r="B20" s="70" t="s">
        <v>916</v>
      </c>
      <c r="C20" s="71">
        <v>94988</v>
      </c>
      <c r="D20" s="72">
        <v>94988</v>
      </c>
      <c r="E20" s="73">
        <f t="shared" si="1"/>
        <v>1</v>
      </c>
      <c r="F20" s="71">
        <v>2865725</v>
      </c>
      <c r="G20" s="72">
        <v>2840612</v>
      </c>
      <c r="H20" s="73">
        <f t="shared" si="2"/>
        <v>0.9912367725444695</v>
      </c>
      <c r="I20" s="71">
        <v>3833553</v>
      </c>
      <c r="J20" s="72">
        <v>3833553</v>
      </c>
      <c r="K20" s="73">
        <f t="shared" si="3"/>
        <v>1</v>
      </c>
      <c r="L20" s="71">
        <v>0</v>
      </c>
      <c r="M20" s="72">
        <v>0</v>
      </c>
      <c r="N20" s="73">
        <v>0</v>
      </c>
      <c r="O20" s="71">
        <v>5985000</v>
      </c>
      <c r="P20" s="72">
        <v>5985000</v>
      </c>
      <c r="Q20" s="73">
        <f t="shared" si="4"/>
        <v>1</v>
      </c>
      <c r="R20" s="74">
        <f t="shared" si="6"/>
        <v>12779266</v>
      </c>
      <c r="S20" s="74">
        <f t="shared" si="6"/>
        <v>12754153</v>
      </c>
      <c r="T20" s="75">
        <f t="shared" si="5"/>
        <v>0.9980348636611837</v>
      </c>
    </row>
    <row r="21" spans="1:20" s="92" customFormat="1" ht="45" customHeight="1">
      <c r="A21" s="102" t="s">
        <v>919</v>
      </c>
      <c r="B21" s="103" t="s">
        <v>918</v>
      </c>
      <c r="C21" s="104">
        <f>C22+C23+C24</f>
        <v>1500000</v>
      </c>
      <c r="D21" s="104">
        <f>D22+D23+D24</f>
        <v>1417206</v>
      </c>
      <c r="E21" s="97">
        <f t="shared" si="1"/>
        <v>0.944804</v>
      </c>
      <c r="F21" s="104">
        <f>F22+F23+F24</f>
        <v>1224400</v>
      </c>
      <c r="G21" s="104">
        <f>G22+G23+G24</f>
        <v>1224400</v>
      </c>
      <c r="H21" s="97">
        <f t="shared" si="2"/>
        <v>1</v>
      </c>
      <c r="I21" s="104">
        <f>I22+I23+I24</f>
        <v>2263000</v>
      </c>
      <c r="J21" s="104">
        <f>J22+J23+J24</f>
        <v>277006</v>
      </c>
      <c r="K21" s="97">
        <f t="shared" si="3"/>
        <v>0.12240653999116217</v>
      </c>
      <c r="L21" s="104">
        <v>0</v>
      </c>
      <c r="M21" s="96">
        <v>0</v>
      </c>
      <c r="N21" s="97">
        <v>0</v>
      </c>
      <c r="O21" s="104">
        <f>O22+O23</f>
        <v>1323256</v>
      </c>
      <c r="P21" s="104">
        <f>P22+P23</f>
        <v>330000</v>
      </c>
      <c r="Q21" s="97">
        <f t="shared" si="4"/>
        <v>0.2493848507016027</v>
      </c>
      <c r="R21" s="74">
        <f t="shared" si="6"/>
        <v>6310656</v>
      </c>
      <c r="S21" s="74">
        <f t="shared" si="6"/>
        <v>3248612</v>
      </c>
      <c r="T21" s="75">
        <f t="shared" si="5"/>
        <v>0.5147819814611984</v>
      </c>
    </row>
    <row r="22" spans="1:20" s="68" customFormat="1" ht="36" customHeight="1">
      <c r="A22" s="77" t="s">
        <v>923</v>
      </c>
      <c r="B22" s="78" t="s">
        <v>920</v>
      </c>
      <c r="C22" s="63">
        <v>0</v>
      </c>
      <c r="D22" s="64">
        <v>0</v>
      </c>
      <c r="E22" s="65">
        <v>0</v>
      </c>
      <c r="F22" s="63">
        <v>1224400</v>
      </c>
      <c r="G22" s="64">
        <v>1224400</v>
      </c>
      <c r="H22" s="65">
        <f t="shared" si="2"/>
        <v>1</v>
      </c>
      <c r="I22" s="63">
        <v>0</v>
      </c>
      <c r="J22" s="64">
        <v>0</v>
      </c>
      <c r="K22" s="65">
        <v>0</v>
      </c>
      <c r="L22" s="63">
        <v>0</v>
      </c>
      <c r="M22" s="64">
        <v>0</v>
      </c>
      <c r="N22" s="65">
        <v>0</v>
      </c>
      <c r="O22" s="63">
        <v>330000</v>
      </c>
      <c r="P22" s="64">
        <v>330000</v>
      </c>
      <c r="Q22" s="65">
        <f t="shared" si="4"/>
        <v>1</v>
      </c>
      <c r="R22" s="66">
        <f>F22+O22</f>
        <v>1554400</v>
      </c>
      <c r="S22" s="66">
        <f>G22+P22</f>
        <v>1554400</v>
      </c>
      <c r="T22" s="67">
        <f t="shared" si="5"/>
        <v>1</v>
      </c>
    </row>
    <row r="23" spans="1:20" s="68" customFormat="1" ht="45" customHeight="1">
      <c r="A23" s="77" t="s">
        <v>924</v>
      </c>
      <c r="B23" s="78" t="s">
        <v>921</v>
      </c>
      <c r="C23" s="63">
        <v>0</v>
      </c>
      <c r="D23" s="64">
        <v>0</v>
      </c>
      <c r="E23" s="65">
        <v>0</v>
      </c>
      <c r="F23" s="63">
        <v>0</v>
      </c>
      <c r="G23" s="64">
        <v>0</v>
      </c>
      <c r="H23" s="65">
        <v>0</v>
      </c>
      <c r="I23" s="63">
        <v>0</v>
      </c>
      <c r="J23" s="64">
        <v>0</v>
      </c>
      <c r="K23" s="65">
        <v>0</v>
      </c>
      <c r="L23" s="63">
        <v>0</v>
      </c>
      <c r="M23" s="64">
        <v>0</v>
      </c>
      <c r="N23" s="65">
        <v>0</v>
      </c>
      <c r="O23" s="63">
        <v>993256</v>
      </c>
      <c r="P23" s="64">
        <v>0</v>
      </c>
      <c r="Q23" s="65">
        <f t="shared" si="4"/>
        <v>0</v>
      </c>
      <c r="R23" s="66">
        <f>O23</f>
        <v>993256</v>
      </c>
      <c r="S23" s="66">
        <f>P23</f>
        <v>0</v>
      </c>
      <c r="T23" s="67">
        <f t="shared" si="5"/>
        <v>0</v>
      </c>
    </row>
    <row r="24" spans="1:20" s="68" customFormat="1" ht="41.25" customHeight="1">
      <c r="A24" s="77" t="s">
        <v>925</v>
      </c>
      <c r="B24" s="78" t="s">
        <v>922</v>
      </c>
      <c r="C24" s="63">
        <v>1500000</v>
      </c>
      <c r="D24" s="64">
        <v>1417206</v>
      </c>
      <c r="E24" s="65">
        <f t="shared" si="1"/>
        <v>0.944804</v>
      </c>
      <c r="F24" s="63">
        <v>0</v>
      </c>
      <c r="G24" s="64">
        <v>0</v>
      </c>
      <c r="H24" s="65" t="e">
        <f t="shared" si="2"/>
        <v>#DIV/0!</v>
      </c>
      <c r="I24" s="63">
        <v>2263000</v>
      </c>
      <c r="J24" s="64">
        <v>277006</v>
      </c>
      <c r="K24" s="65">
        <f t="shared" si="3"/>
        <v>0.12240653999116217</v>
      </c>
      <c r="L24" s="63">
        <v>0</v>
      </c>
      <c r="M24" s="64">
        <v>0</v>
      </c>
      <c r="N24" s="65">
        <v>0</v>
      </c>
      <c r="O24" s="63">
        <v>0</v>
      </c>
      <c r="P24" s="64">
        <v>0</v>
      </c>
      <c r="Q24" s="65" t="e">
        <f t="shared" si="4"/>
        <v>#DIV/0!</v>
      </c>
      <c r="R24" s="66">
        <f>I24+C24</f>
        <v>3763000</v>
      </c>
      <c r="S24" s="66">
        <f>J24+D24</f>
        <v>1694212</v>
      </c>
      <c r="T24" s="67">
        <f t="shared" si="5"/>
        <v>0.45022907254849853</v>
      </c>
    </row>
    <row r="25" spans="1:20" s="92" customFormat="1" ht="74.25" customHeight="1">
      <c r="A25" s="85" t="s">
        <v>926</v>
      </c>
      <c r="B25" s="86" t="s">
        <v>927</v>
      </c>
      <c r="C25" s="87">
        <f>C27+C29</f>
        <v>462778</v>
      </c>
      <c r="D25" s="87">
        <f>D27+D29</f>
        <v>462778</v>
      </c>
      <c r="E25" s="89">
        <f t="shared" si="1"/>
        <v>1</v>
      </c>
      <c r="F25" s="87">
        <f>F27+F29</f>
        <v>4285777.04</v>
      </c>
      <c r="G25" s="87">
        <f>G27+G29</f>
        <v>3523878.39</v>
      </c>
      <c r="H25" s="89">
        <f t="shared" si="2"/>
        <v>0.822226251415076</v>
      </c>
      <c r="I25" s="87">
        <f>I27+I29</f>
        <v>3027282.96</v>
      </c>
      <c r="J25" s="87">
        <f>J27+J29</f>
        <v>3027282.96</v>
      </c>
      <c r="K25" s="89">
        <f t="shared" si="3"/>
        <v>1</v>
      </c>
      <c r="L25" s="87">
        <v>0</v>
      </c>
      <c r="M25" s="88">
        <v>0</v>
      </c>
      <c r="N25" s="89">
        <v>0</v>
      </c>
      <c r="O25" s="87">
        <f>O27+O29</f>
        <v>861603</v>
      </c>
      <c r="P25" s="87">
        <f>P27+P29</f>
        <v>861603</v>
      </c>
      <c r="Q25" s="89">
        <f t="shared" si="4"/>
        <v>1</v>
      </c>
      <c r="R25" s="90">
        <f>R27+R29</f>
        <v>8637441</v>
      </c>
      <c r="S25" s="90">
        <f>S27+S29</f>
        <v>7875542.35</v>
      </c>
      <c r="T25" s="109">
        <f t="shared" si="5"/>
        <v>0.9117911601364339</v>
      </c>
    </row>
    <row r="26" spans="1:20" s="68" customFormat="1" ht="27" customHeight="1">
      <c r="A26" s="77" t="s">
        <v>929</v>
      </c>
      <c r="B26" s="78" t="s">
        <v>928</v>
      </c>
      <c r="C26" s="63">
        <f>C27</f>
        <v>417830</v>
      </c>
      <c r="D26" s="64">
        <f>D27</f>
        <v>417830</v>
      </c>
      <c r="E26" s="65">
        <f t="shared" si="1"/>
        <v>1</v>
      </c>
      <c r="F26" s="63">
        <f>F27</f>
        <v>4240215.04</v>
      </c>
      <c r="G26" s="64">
        <f>G27</f>
        <v>3478316.39</v>
      </c>
      <c r="H26" s="65">
        <f t="shared" si="2"/>
        <v>0.820316035198064</v>
      </c>
      <c r="I26" s="63">
        <f>I27</f>
        <v>2982694.96</v>
      </c>
      <c r="J26" s="64">
        <f>J27</f>
        <v>2982694.96</v>
      </c>
      <c r="K26" s="65">
        <f t="shared" si="3"/>
        <v>1</v>
      </c>
      <c r="L26" s="63">
        <v>0</v>
      </c>
      <c r="M26" s="64">
        <v>0</v>
      </c>
      <c r="N26" s="65">
        <v>0</v>
      </c>
      <c r="O26" s="63">
        <f>O27</f>
        <v>840000</v>
      </c>
      <c r="P26" s="64">
        <f>P27</f>
        <v>840000</v>
      </c>
      <c r="Q26" s="65">
        <f t="shared" si="4"/>
        <v>1</v>
      </c>
      <c r="R26" s="66">
        <f>R27</f>
        <v>8480740</v>
      </c>
      <c r="S26" s="107">
        <f>S27</f>
        <v>7718841.35</v>
      </c>
      <c r="T26" s="75">
        <f t="shared" si="5"/>
        <v>0.9101613007827146</v>
      </c>
    </row>
    <row r="27" spans="1:20" s="76" customFormat="1" ht="69" customHeight="1">
      <c r="A27" s="69" t="s">
        <v>931</v>
      </c>
      <c r="B27" s="70" t="s">
        <v>930</v>
      </c>
      <c r="C27" s="71">
        <v>417830</v>
      </c>
      <c r="D27" s="72">
        <v>417830</v>
      </c>
      <c r="E27" s="73">
        <f t="shared" si="1"/>
        <v>1</v>
      </c>
      <c r="F27" s="71">
        <v>4240215.04</v>
      </c>
      <c r="G27" s="72">
        <v>3478316.39</v>
      </c>
      <c r="H27" s="73">
        <f t="shared" si="2"/>
        <v>0.820316035198064</v>
      </c>
      <c r="I27" s="71">
        <v>2982694.96</v>
      </c>
      <c r="J27" s="72">
        <v>2982694.96</v>
      </c>
      <c r="K27" s="73">
        <f t="shared" si="3"/>
        <v>1</v>
      </c>
      <c r="L27" s="71">
        <v>0</v>
      </c>
      <c r="M27" s="72">
        <v>0</v>
      </c>
      <c r="N27" s="73">
        <v>0</v>
      </c>
      <c r="O27" s="71">
        <v>840000</v>
      </c>
      <c r="P27" s="72">
        <v>840000</v>
      </c>
      <c r="Q27" s="73">
        <f t="shared" si="4"/>
        <v>1</v>
      </c>
      <c r="R27" s="74">
        <f>O27+I27+F27+C27</f>
        <v>8480740</v>
      </c>
      <c r="S27" s="74">
        <f>P27+J27+G27+D27</f>
        <v>7718841.35</v>
      </c>
      <c r="T27" s="75">
        <f t="shared" si="5"/>
        <v>0.9101613007827146</v>
      </c>
    </row>
    <row r="28" spans="1:20" s="68" customFormat="1" ht="24.75" customHeight="1">
      <c r="A28" s="77" t="s">
        <v>933</v>
      </c>
      <c r="B28" s="78" t="s">
        <v>932</v>
      </c>
      <c r="C28" s="63">
        <f>C29</f>
        <v>44948</v>
      </c>
      <c r="D28" s="64">
        <f>D29</f>
        <v>44948</v>
      </c>
      <c r="E28" s="65">
        <f t="shared" si="1"/>
        <v>1</v>
      </c>
      <c r="F28" s="63">
        <f>F29</f>
        <v>45562</v>
      </c>
      <c r="G28" s="64">
        <f>G29</f>
        <v>45562</v>
      </c>
      <c r="H28" s="65">
        <f t="shared" si="2"/>
        <v>1</v>
      </c>
      <c r="I28" s="63">
        <f>I29</f>
        <v>44588</v>
      </c>
      <c r="J28" s="64">
        <f>J29</f>
        <v>44588</v>
      </c>
      <c r="K28" s="65">
        <f t="shared" si="3"/>
        <v>1</v>
      </c>
      <c r="L28" s="63">
        <v>0</v>
      </c>
      <c r="M28" s="64">
        <v>0</v>
      </c>
      <c r="N28" s="65">
        <v>0</v>
      </c>
      <c r="O28" s="63">
        <f>O29</f>
        <v>21603</v>
      </c>
      <c r="P28" s="64">
        <f>P29</f>
        <v>21603</v>
      </c>
      <c r="Q28" s="65">
        <f t="shared" si="4"/>
        <v>1</v>
      </c>
      <c r="R28" s="66">
        <f>R29</f>
        <v>156701</v>
      </c>
      <c r="S28" s="107">
        <f>S29</f>
        <v>156701</v>
      </c>
      <c r="T28" s="67">
        <f t="shared" si="5"/>
        <v>1</v>
      </c>
    </row>
    <row r="29" spans="1:20" s="68" customFormat="1" ht="36.75" customHeight="1">
      <c r="A29" s="77" t="s">
        <v>934</v>
      </c>
      <c r="B29" s="78" t="s">
        <v>935</v>
      </c>
      <c r="C29" s="63">
        <v>44948</v>
      </c>
      <c r="D29" s="64">
        <v>44948</v>
      </c>
      <c r="E29" s="65">
        <f t="shared" si="1"/>
        <v>1</v>
      </c>
      <c r="F29" s="63">
        <v>45562</v>
      </c>
      <c r="G29" s="64">
        <v>45562</v>
      </c>
      <c r="H29" s="65">
        <f t="shared" si="2"/>
        <v>1</v>
      </c>
      <c r="I29" s="63">
        <v>44588</v>
      </c>
      <c r="J29" s="64">
        <v>44588</v>
      </c>
      <c r="K29" s="65">
        <f t="shared" si="3"/>
        <v>1</v>
      </c>
      <c r="L29" s="63">
        <v>0</v>
      </c>
      <c r="M29" s="64">
        <v>0</v>
      </c>
      <c r="N29" s="65">
        <v>0</v>
      </c>
      <c r="O29" s="63">
        <v>21603</v>
      </c>
      <c r="P29" s="64">
        <v>21603</v>
      </c>
      <c r="Q29" s="65">
        <f t="shared" si="4"/>
        <v>1</v>
      </c>
      <c r="R29" s="66">
        <f>O29+I29+F29+C29</f>
        <v>156701</v>
      </c>
      <c r="S29" s="66">
        <f>P29+J29+G29+D29</f>
        <v>156701</v>
      </c>
      <c r="T29" s="67">
        <f t="shared" si="5"/>
        <v>1</v>
      </c>
    </row>
    <row r="30" spans="1:20" s="108" customFormat="1" ht="15" customHeight="1">
      <c r="A30" s="110" t="s">
        <v>936</v>
      </c>
      <c r="B30" s="111" t="s">
        <v>894</v>
      </c>
      <c r="C30" s="112">
        <f>C17+C14+C25</f>
        <v>8866428</v>
      </c>
      <c r="D30" s="112">
        <f>D17+D14+D25</f>
        <v>8774722</v>
      </c>
      <c r="E30" s="113">
        <f t="shared" si="1"/>
        <v>0.9896569396379241</v>
      </c>
      <c r="F30" s="112">
        <f>F25+F17+F14</f>
        <v>14664162.04</v>
      </c>
      <c r="G30" s="112">
        <f>G25+G17+G14</f>
        <v>13877150.39</v>
      </c>
      <c r="H30" s="113">
        <f t="shared" si="2"/>
        <v>0.9463309497090092</v>
      </c>
      <c r="I30" s="112">
        <f>I25+I17+I14</f>
        <v>20448485.96</v>
      </c>
      <c r="J30" s="112">
        <f>J25+J17+J14</f>
        <v>18462491.96</v>
      </c>
      <c r="K30" s="113">
        <f t="shared" si="3"/>
        <v>0.9028781884446178</v>
      </c>
      <c r="L30" s="112">
        <f>L25+L17+L14</f>
        <v>2436984</v>
      </c>
      <c r="M30" s="112">
        <f>M25+M17+M14</f>
        <v>2381130.58</v>
      </c>
      <c r="N30" s="113">
        <f>M30/L30</f>
        <v>0.9770809246182988</v>
      </c>
      <c r="O30" s="112">
        <f>O25+O17+O14</f>
        <v>32792729</v>
      </c>
      <c r="P30" s="112">
        <f>P25+P17+P14</f>
        <v>29950324</v>
      </c>
      <c r="Q30" s="113">
        <f t="shared" si="4"/>
        <v>0.9133220964927926</v>
      </c>
      <c r="R30" s="112">
        <f>O30+L30+I30+F30+C30</f>
        <v>79208789</v>
      </c>
      <c r="S30" s="112">
        <f>P30+M30+J30+G30+D30</f>
        <v>73445818.93</v>
      </c>
      <c r="T30" s="113">
        <f t="shared" si="5"/>
        <v>0.9272433003615295</v>
      </c>
    </row>
    <row r="31" ht="15">
      <c r="C31" s="21"/>
    </row>
    <row r="33" spans="18:19" ht="15">
      <c r="R33" s="21"/>
      <c r="S33" s="21"/>
    </row>
  </sheetData>
  <sheetProtection/>
  <autoFilter ref="A13:U30"/>
  <mergeCells count="21">
    <mergeCell ref="P10:Q11"/>
    <mergeCell ref="R9:T9"/>
    <mergeCell ref="A7:T7"/>
    <mergeCell ref="J10:K11"/>
    <mergeCell ref="L9:N9"/>
    <mergeCell ref="I9:K9"/>
    <mergeCell ref="A9:A12"/>
    <mergeCell ref="R10:R12"/>
    <mergeCell ref="L10:L12"/>
    <mergeCell ref="O9:Q9"/>
    <mergeCell ref="S10:T11"/>
    <mergeCell ref="B9:B12"/>
    <mergeCell ref="M10:N11"/>
    <mergeCell ref="G10:H11"/>
    <mergeCell ref="O10:O12"/>
    <mergeCell ref="F9:H9"/>
    <mergeCell ref="D10:E11"/>
    <mergeCell ref="C10:C12"/>
    <mergeCell ref="F10:F12"/>
    <mergeCell ref="C9:E9"/>
    <mergeCell ref="I10:I12"/>
  </mergeCells>
  <printOptions/>
  <pageMargins left="0.1968503937007874" right="0" top="0.7874015748031497" bottom="0" header="0.5118110236220472" footer="0.5118110236220472"/>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tabColor rgb="FF00B050"/>
  </sheetPr>
  <dimension ref="A1:T20"/>
  <sheetViews>
    <sheetView zoomScalePageLayoutView="0" workbookViewId="0" topLeftCell="E1">
      <selection activeCell="M15" sqref="M15"/>
    </sheetView>
  </sheetViews>
  <sheetFormatPr defaultColWidth="9.140625" defaultRowHeight="12.75"/>
  <cols>
    <col min="1" max="1" width="5.57421875" style="1" customWidth="1"/>
    <col min="2" max="2" width="30.57421875" style="106" customWidth="1"/>
    <col min="3" max="3" width="14.421875" style="2" customWidth="1"/>
    <col min="4" max="4" width="10.00390625" style="2" customWidth="1"/>
    <col min="5" max="5" width="8.00390625" style="2" customWidth="1"/>
    <col min="6" max="6" width="14.57421875" style="3" customWidth="1"/>
    <col min="7" max="7" width="10.28125" style="2" customWidth="1"/>
    <col min="8" max="8" width="8.57421875" style="2" customWidth="1"/>
    <col min="9" max="9" width="14.421875" style="2" customWidth="1"/>
    <col min="10" max="10" width="11.00390625" style="2" customWidth="1"/>
    <col min="11" max="11" width="8.00390625" style="2" customWidth="1"/>
    <col min="12" max="12" width="14.57421875" style="2" customWidth="1"/>
    <col min="13" max="13" width="10.57421875" style="2" customWidth="1"/>
    <col min="14" max="14" width="8.421875" style="2" customWidth="1"/>
    <col min="15" max="15" width="14.57421875" style="2" customWidth="1"/>
    <col min="16" max="16" width="10.7109375" style="2" customWidth="1"/>
    <col min="17" max="17" width="8.00390625" style="2" customWidth="1"/>
    <col min="18" max="18" width="15.8515625" style="2" customWidth="1"/>
    <col min="19" max="19" width="10.7109375" style="2" customWidth="1"/>
    <col min="20" max="16384" width="9.140625" style="2" customWidth="1"/>
  </cols>
  <sheetData>
    <row r="1" ht="12.75">
      <c r="T1" s="11" t="s">
        <v>243</v>
      </c>
    </row>
    <row r="2" ht="12.75">
      <c r="T2" s="11" t="s">
        <v>199</v>
      </c>
    </row>
    <row r="3" ht="12.75">
      <c r="T3" s="11" t="s">
        <v>301</v>
      </c>
    </row>
    <row r="4" ht="12.75">
      <c r="T4" s="11" t="s">
        <v>318</v>
      </c>
    </row>
    <row r="5" ht="12.75">
      <c r="T5" s="11" t="s">
        <v>5</v>
      </c>
    </row>
    <row r="7" spans="1:20" ht="14.25">
      <c r="A7" s="282" t="s">
        <v>937</v>
      </c>
      <c r="B7" s="283"/>
      <c r="C7" s="283"/>
      <c r="D7" s="283"/>
      <c r="E7" s="283"/>
      <c r="F7" s="283"/>
      <c r="G7" s="283"/>
      <c r="H7" s="283"/>
      <c r="I7" s="283"/>
      <c r="J7" s="283"/>
      <c r="K7" s="283"/>
      <c r="L7" s="283"/>
      <c r="M7" s="283"/>
      <c r="N7" s="283"/>
      <c r="O7" s="283"/>
      <c r="P7" s="283"/>
      <c r="Q7" s="283"/>
      <c r="R7" s="283"/>
      <c r="S7" s="283"/>
      <c r="T7" s="283"/>
    </row>
    <row r="9" spans="1:20" ht="39.75" customHeight="1">
      <c r="A9" s="299" t="s">
        <v>246</v>
      </c>
      <c r="B9" s="301" t="s">
        <v>247</v>
      </c>
      <c r="C9" s="299" t="s">
        <v>248</v>
      </c>
      <c r="D9" s="299"/>
      <c r="E9" s="299"/>
      <c r="F9" s="299" t="s">
        <v>249</v>
      </c>
      <c r="G9" s="299"/>
      <c r="H9" s="299"/>
      <c r="I9" s="299" t="s">
        <v>250</v>
      </c>
      <c r="J9" s="299"/>
      <c r="K9" s="299"/>
      <c r="L9" s="299" t="s">
        <v>251</v>
      </c>
      <c r="M9" s="299"/>
      <c r="N9" s="299"/>
      <c r="O9" s="299" t="s">
        <v>252</v>
      </c>
      <c r="P9" s="299"/>
      <c r="Q9" s="299"/>
      <c r="R9" s="325" t="s">
        <v>894</v>
      </c>
      <c r="S9" s="325"/>
      <c r="T9" s="325"/>
    </row>
    <row r="10" spans="1:20" ht="11.25" customHeight="1">
      <c r="A10" s="300"/>
      <c r="B10" s="302"/>
      <c r="C10" s="285" t="s">
        <v>891</v>
      </c>
      <c r="D10" s="270" t="s">
        <v>168</v>
      </c>
      <c r="E10" s="270"/>
      <c r="F10" s="285" t="s">
        <v>891</v>
      </c>
      <c r="G10" s="270" t="s">
        <v>168</v>
      </c>
      <c r="H10" s="270"/>
      <c r="I10" s="285" t="s">
        <v>891</v>
      </c>
      <c r="J10" s="270" t="s">
        <v>168</v>
      </c>
      <c r="K10" s="270"/>
      <c r="L10" s="285" t="s">
        <v>891</v>
      </c>
      <c r="M10" s="270" t="s">
        <v>168</v>
      </c>
      <c r="N10" s="270"/>
      <c r="O10" s="285" t="s">
        <v>891</v>
      </c>
      <c r="P10" s="270" t="s">
        <v>168</v>
      </c>
      <c r="Q10" s="270"/>
      <c r="R10" s="324" t="s">
        <v>891</v>
      </c>
      <c r="S10" s="323" t="s">
        <v>168</v>
      </c>
      <c r="T10" s="323"/>
    </row>
    <row r="11" spans="1:20" ht="11.25">
      <c r="A11" s="300"/>
      <c r="B11" s="302"/>
      <c r="C11" s="285"/>
      <c r="D11" s="270"/>
      <c r="E11" s="270"/>
      <c r="F11" s="285"/>
      <c r="G11" s="270"/>
      <c r="H11" s="270"/>
      <c r="I11" s="285"/>
      <c r="J11" s="270"/>
      <c r="K11" s="270"/>
      <c r="L11" s="285"/>
      <c r="M11" s="270"/>
      <c r="N11" s="270"/>
      <c r="O11" s="285"/>
      <c r="P11" s="270"/>
      <c r="Q11" s="270"/>
      <c r="R11" s="324"/>
      <c r="S11" s="323"/>
      <c r="T11" s="323"/>
    </row>
    <row r="12" spans="1:20" ht="33.75">
      <c r="A12" s="300"/>
      <c r="B12" s="302"/>
      <c r="C12" s="285"/>
      <c r="D12" s="5" t="s">
        <v>200</v>
      </c>
      <c r="E12" s="5" t="s">
        <v>4</v>
      </c>
      <c r="F12" s="285"/>
      <c r="G12" s="5" t="s">
        <v>200</v>
      </c>
      <c r="H12" s="5" t="s">
        <v>4</v>
      </c>
      <c r="I12" s="285"/>
      <c r="J12" s="5" t="s">
        <v>200</v>
      </c>
      <c r="K12" s="5" t="s">
        <v>4</v>
      </c>
      <c r="L12" s="285"/>
      <c r="M12" s="5" t="s">
        <v>200</v>
      </c>
      <c r="N12" s="5" t="s">
        <v>4</v>
      </c>
      <c r="O12" s="285"/>
      <c r="P12" s="5" t="s">
        <v>200</v>
      </c>
      <c r="Q12" s="5" t="s">
        <v>4</v>
      </c>
      <c r="R12" s="324"/>
      <c r="S12" s="53" t="s">
        <v>200</v>
      </c>
      <c r="T12" s="53" t="s">
        <v>4</v>
      </c>
    </row>
    <row r="13" spans="1:20" ht="127.5">
      <c r="A13" s="4">
        <v>1</v>
      </c>
      <c r="B13" s="83" t="s">
        <v>938</v>
      </c>
      <c r="C13" s="54">
        <v>100</v>
      </c>
      <c r="D13" s="45">
        <v>100</v>
      </c>
      <c r="E13" s="46">
        <v>1</v>
      </c>
      <c r="F13" s="54">
        <v>100</v>
      </c>
      <c r="G13" s="45">
        <v>100</v>
      </c>
      <c r="H13" s="46">
        <v>1</v>
      </c>
      <c r="I13" s="54">
        <v>100</v>
      </c>
      <c r="J13" s="45">
        <v>100</v>
      </c>
      <c r="K13" s="46">
        <v>1</v>
      </c>
      <c r="L13" s="54">
        <v>100</v>
      </c>
      <c r="M13" s="45">
        <v>100</v>
      </c>
      <c r="N13" s="46">
        <v>1</v>
      </c>
      <c r="O13" s="54">
        <v>100</v>
      </c>
      <c r="P13" s="45">
        <v>100</v>
      </c>
      <c r="Q13" s="46">
        <v>1</v>
      </c>
      <c r="R13" s="55">
        <f aca="true" t="shared" si="0" ref="R13:S19">C13+F13+I13+L13+O13</f>
        <v>500</v>
      </c>
      <c r="S13" s="47">
        <f aca="true" t="shared" si="1" ref="S13:S19">D13+G13+J13+M13+P13</f>
        <v>500</v>
      </c>
      <c r="T13" s="56">
        <f aca="true" t="shared" si="2" ref="T13:T20">S13/R13</f>
        <v>1</v>
      </c>
    </row>
    <row r="14" spans="1:20" ht="89.25">
      <c r="A14" s="4">
        <f aca="true" t="shared" si="3" ref="A14:A19">1+A13</f>
        <v>2</v>
      </c>
      <c r="B14" s="83" t="s">
        <v>939</v>
      </c>
      <c r="C14" s="54">
        <v>96100</v>
      </c>
      <c r="D14" s="45">
        <v>96100</v>
      </c>
      <c r="E14" s="46">
        <v>1</v>
      </c>
      <c r="F14" s="54">
        <v>192200</v>
      </c>
      <c r="G14" s="45">
        <v>192200</v>
      </c>
      <c r="H14" s="46">
        <v>1</v>
      </c>
      <c r="I14" s="54">
        <v>288300</v>
      </c>
      <c r="J14" s="45">
        <v>288300</v>
      </c>
      <c r="K14" s="46">
        <v>1</v>
      </c>
      <c r="L14" s="54">
        <v>192200</v>
      </c>
      <c r="M14" s="45">
        <v>192200</v>
      </c>
      <c r="N14" s="46">
        <v>1</v>
      </c>
      <c r="O14" s="54">
        <v>192200</v>
      </c>
      <c r="P14" s="54">
        <v>192200</v>
      </c>
      <c r="Q14" s="46">
        <v>1</v>
      </c>
      <c r="R14" s="55">
        <f t="shared" si="0"/>
        <v>961000</v>
      </c>
      <c r="S14" s="55">
        <f t="shared" si="0"/>
        <v>961000</v>
      </c>
      <c r="T14" s="56">
        <f t="shared" si="2"/>
        <v>1</v>
      </c>
    </row>
    <row r="15" spans="1:20" ht="63.75">
      <c r="A15" s="4">
        <f t="shared" si="3"/>
        <v>3</v>
      </c>
      <c r="B15" s="83" t="s">
        <v>940</v>
      </c>
      <c r="C15" s="45">
        <v>0</v>
      </c>
      <c r="D15" s="45">
        <v>0</v>
      </c>
      <c r="E15" s="46">
        <v>0</v>
      </c>
      <c r="F15" s="45">
        <v>0</v>
      </c>
      <c r="G15" s="45">
        <v>0</v>
      </c>
      <c r="H15" s="46">
        <v>0</v>
      </c>
      <c r="I15" s="45">
        <v>100000</v>
      </c>
      <c r="J15" s="45">
        <v>100000</v>
      </c>
      <c r="K15" s="46">
        <v>1</v>
      </c>
      <c r="L15" s="45">
        <v>0</v>
      </c>
      <c r="M15" s="45">
        <v>0</v>
      </c>
      <c r="N15" s="46">
        <v>0</v>
      </c>
      <c r="O15" s="114">
        <v>100000</v>
      </c>
      <c r="P15" s="114">
        <v>100000</v>
      </c>
      <c r="Q15" s="46">
        <v>1</v>
      </c>
      <c r="R15" s="55">
        <f t="shared" si="0"/>
        <v>200000</v>
      </c>
      <c r="S15" s="47">
        <f t="shared" si="1"/>
        <v>200000</v>
      </c>
      <c r="T15" s="56">
        <f t="shared" si="2"/>
        <v>1</v>
      </c>
    </row>
    <row r="16" spans="1:20" ht="81" customHeight="1">
      <c r="A16" s="4">
        <f t="shared" si="3"/>
        <v>4</v>
      </c>
      <c r="B16" s="83" t="s">
        <v>941</v>
      </c>
      <c r="C16" s="45"/>
      <c r="D16" s="45"/>
      <c r="E16" s="46"/>
      <c r="F16" s="45">
        <v>50000</v>
      </c>
      <c r="G16" s="45">
        <v>50000</v>
      </c>
      <c r="H16" s="46">
        <v>1</v>
      </c>
      <c r="I16" s="45">
        <v>200000</v>
      </c>
      <c r="J16" s="45">
        <v>200000</v>
      </c>
      <c r="K16" s="46">
        <v>10</v>
      </c>
      <c r="L16" s="45">
        <v>50000</v>
      </c>
      <c r="M16" s="45">
        <v>50000</v>
      </c>
      <c r="N16" s="46">
        <v>10</v>
      </c>
      <c r="O16" s="114">
        <v>100000</v>
      </c>
      <c r="P16" s="45">
        <v>100000</v>
      </c>
      <c r="Q16" s="46">
        <v>1</v>
      </c>
      <c r="R16" s="55">
        <f t="shared" si="0"/>
        <v>400000</v>
      </c>
      <c r="S16" s="47">
        <f t="shared" si="1"/>
        <v>400000</v>
      </c>
      <c r="T16" s="56">
        <f t="shared" si="2"/>
        <v>1</v>
      </c>
    </row>
    <row r="17" spans="1:20" ht="191.25">
      <c r="A17" s="4">
        <f t="shared" si="3"/>
        <v>5</v>
      </c>
      <c r="B17" s="115" t="s">
        <v>942</v>
      </c>
      <c r="C17" s="45">
        <v>0</v>
      </c>
      <c r="D17" s="45">
        <v>0</v>
      </c>
      <c r="E17" s="46">
        <v>0</v>
      </c>
      <c r="F17" s="45">
        <v>0</v>
      </c>
      <c r="G17" s="45">
        <v>0</v>
      </c>
      <c r="H17" s="46">
        <v>0</v>
      </c>
      <c r="I17" s="45">
        <v>0</v>
      </c>
      <c r="J17" s="45">
        <v>0</v>
      </c>
      <c r="K17" s="46">
        <v>0</v>
      </c>
      <c r="L17" s="45">
        <v>0</v>
      </c>
      <c r="M17" s="45">
        <v>0</v>
      </c>
      <c r="N17" s="46">
        <v>0</v>
      </c>
      <c r="O17" s="114">
        <v>4600000</v>
      </c>
      <c r="P17" s="45">
        <v>4600000</v>
      </c>
      <c r="Q17" s="46">
        <v>1</v>
      </c>
      <c r="R17" s="55">
        <f t="shared" si="0"/>
        <v>4600000</v>
      </c>
      <c r="S17" s="47">
        <f t="shared" si="1"/>
        <v>4600000</v>
      </c>
      <c r="T17" s="56">
        <f t="shared" si="2"/>
        <v>1</v>
      </c>
    </row>
    <row r="18" spans="1:20" ht="76.5">
      <c r="A18" s="4">
        <f t="shared" si="3"/>
        <v>6</v>
      </c>
      <c r="B18" s="115" t="s">
        <v>944</v>
      </c>
      <c r="C18" s="45">
        <v>0</v>
      </c>
      <c r="D18" s="45">
        <v>0</v>
      </c>
      <c r="E18" s="46">
        <v>0</v>
      </c>
      <c r="F18" s="45">
        <v>0</v>
      </c>
      <c r="G18" s="45">
        <v>0</v>
      </c>
      <c r="H18" s="46">
        <v>0</v>
      </c>
      <c r="I18" s="45">
        <v>0</v>
      </c>
      <c r="J18" s="45">
        <v>0</v>
      </c>
      <c r="K18" s="46">
        <v>0</v>
      </c>
      <c r="L18" s="45">
        <v>0</v>
      </c>
      <c r="M18" s="45">
        <v>0</v>
      </c>
      <c r="N18" s="46">
        <v>0</v>
      </c>
      <c r="O18" s="45">
        <v>200000</v>
      </c>
      <c r="P18" s="45">
        <v>200000</v>
      </c>
      <c r="Q18" s="46">
        <v>1</v>
      </c>
      <c r="R18" s="55">
        <f t="shared" si="0"/>
        <v>200000</v>
      </c>
      <c r="S18" s="47">
        <f t="shared" si="1"/>
        <v>200000</v>
      </c>
      <c r="T18" s="56">
        <f t="shared" si="2"/>
        <v>1</v>
      </c>
    </row>
    <row r="19" spans="1:20" ht="138" customHeight="1">
      <c r="A19" s="4">
        <f t="shared" si="3"/>
        <v>7</v>
      </c>
      <c r="B19" s="115" t="s">
        <v>943</v>
      </c>
      <c r="C19" s="45">
        <v>0</v>
      </c>
      <c r="D19" s="45">
        <v>0</v>
      </c>
      <c r="E19" s="46">
        <v>0</v>
      </c>
      <c r="F19" s="45">
        <v>0</v>
      </c>
      <c r="G19" s="45">
        <v>0</v>
      </c>
      <c r="H19" s="46">
        <v>0</v>
      </c>
      <c r="I19" s="45">
        <v>60000</v>
      </c>
      <c r="J19" s="45">
        <v>60000</v>
      </c>
      <c r="K19" s="46">
        <v>1</v>
      </c>
      <c r="L19" s="45">
        <v>0</v>
      </c>
      <c r="M19" s="45">
        <v>0</v>
      </c>
      <c r="N19" s="46">
        <v>0</v>
      </c>
      <c r="O19" s="114">
        <v>0</v>
      </c>
      <c r="P19" s="45">
        <v>0</v>
      </c>
      <c r="Q19" s="46">
        <v>0</v>
      </c>
      <c r="R19" s="55">
        <f t="shared" si="0"/>
        <v>60000</v>
      </c>
      <c r="S19" s="47">
        <f t="shared" si="1"/>
        <v>60000</v>
      </c>
      <c r="T19" s="56">
        <f t="shared" si="2"/>
        <v>1</v>
      </c>
    </row>
    <row r="20" spans="1:20" ht="12.75">
      <c r="A20" s="16"/>
      <c r="B20" s="116" t="s">
        <v>894</v>
      </c>
      <c r="C20" s="57">
        <f>SUM(C13:C19)</f>
        <v>96200</v>
      </c>
      <c r="D20" s="57">
        <f>SUM(D13:D19)</f>
        <v>96200</v>
      </c>
      <c r="E20" s="58">
        <f>D20/C20</f>
        <v>1</v>
      </c>
      <c r="F20" s="57">
        <f>SUM(F13:F19)</f>
        <v>242300</v>
      </c>
      <c r="G20" s="57">
        <f>SUM(G13:G19)</f>
        <v>242300</v>
      </c>
      <c r="H20" s="58">
        <f>G20/F20</f>
        <v>1</v>
      </c>
      <c r="I20" s="57">
        <f>SUM(I13:I19)</f>
        <v>648400</v>
      </c>
      <c r="J20" s="57">
        <f>SUM(J13:J19)</f>
        <v>648400</v>
      </c>
      <c r="K20" s="58">
        <f>J20/I20</f>
        <v>1</v>
      </c>
      <c r="L20" s="57">
        <f>SUM(L13:L19)</f>
        <v>242300</v>
      </c>
      <c r="M20" s="57">
        <f>SUM(M13:M19)</f>
        <v>242300</v>
      </c>
      <c r="N20" s="58">
        <f>M20/L20</f>
        <v>1</v>
      </c>
      <c r="O20" s="57">
        <f>SUM(O13:O19)</f>
        <v>5192300</v>
      </c>
      <c r="P20" s="57">
        <f>SUM(P13:P19)</f>
        <v>5192300</v>
      </c>
      <c r="Q20" s="58">
        <f>P20/O20</f>
        <v>1</v>
      </c>
      <c r="R20" s="57">
        <f>SUM(R13:R19)</f>
        <v>6421500</v>
      </c>
      <c r="S20" s="57">
        <f>SUM(S13:S19)</f>
        <v>6421500</v>
      </c>
      <c r="T20" s="56">
        <f t="shared" si="2"/>
        <v>1</v>
      </c>
    </row>
  </sheetData>
  <sheetProtection/>
  <autoFilter ref="A12:T20"/>
  <mergeCells count="21">
    <mergeCell ref="B9:B12"/>
    <mergeCell ref="F10:F12"/>
    <mergeCell ref="O10:O12"/>
    <mergeCell ref="C9:E9"/>
    <mergeCell ref="O9:Q9"/>
    <mergeCell ref="A7:T7"/>
    <mergeCell ref="J10:K11"/>
    <mergeCell ref="L9:N9"/>
    <mergeCell ref="I9:K9"/>
    <mergeCell ref="A9:A12"/>
    <mergeCell ref="D10:E11"/>
    <mergeCell ref="M10:N11"/>
    <mergeCell ref="P10:Q11"/>
    <mergeCell ref="I10:I12"/>
    <mergeCell ref="R9:T9"/>
    <mergeCell ref="L10:L12"/>
    <mergeCell ref="C10:C12"/>
    <mergeCell ref="S10:T11"/>
    <mergeCell ref="R10:R12"/>
    <mergeCell ref="G10:H11"/>
    <mergeCell ref="F9:H9"/>
  </mergeCells>
  <printOptions/>
  <pageMargins left="0.3937007874015748" right="0" top="0" bottom="0"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Елена Галан</cp:lastModifiedBy>
  <cp:lastPrinted>2015-03-24T09:53:34Z</cp:lastPrinted>
  <dcterms:created xsi:type="dcterms:W3CDTF">1996-10-08T23:32:33Z</dcterms:created>
  <dcterms:modified xsi:type="dcterms:W3CDTF">2015-05-07T04:03:56Z</dcterms:modified>
  <cp:category/>
  <cp:version/>
  <cp:contentType/>
  <cp:contentStatus/>
</cp:coreProperties>
</file>